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7"/>
  <workbookPr defaultThemeVersion="124226"/>
  <mc:AlternateContent xmlns:mc="http://schemas.openxmlformats.org/markup-compatibility/2006">
    <mc:Choice Requires="x15">
      <x15ac:absPath xmlns:x15ac="http://schemas.microsoft.com/office/spreadsheetml/2010/11/ac" url="https://cklltd-my.sharepoint.com/personal/mostafa_baghersad_ckl_co_nz/Documents/Desktop/"/>
    </mc:Choice>
  </mc:AlternateContent>
  <xr:revisionPtr revIDLastSave="1" documentId="8_{CCD7020C-4CAB-4C98-AC85-F3A2733B3C82}" xr6:coauthVersionLast="47" xr6:coauthVersionMax="47" xr10:uidLastSave="{A32B46DE-D0FA-4EC9-9BDF-2570272EF36B}"/>
  <bookViews>
    <workbookView xWindow="-120" yWindow="-120" windowWidth="29040" windowHeight="15840" tabRatio="817" xr2:uid="{00000000-000D-0000-FFFF-FFFF00000000}"/>
  </bookViews>
  <sheets>
    <sheet name="Swale 1" sheetId="44" r:id="rId1"/>
    <sheet name="Swale 2" sheetId="48" r:id="rId2"/>
    <sheet name="Swale 3" sheetId="49" r:id="rId3"/>
    <sheet name="Swale 4" sheetId="50" r:id="rId4"/>
    <sheet name="Generated Report (1)" sheetId="47" r:id="rId5"/>
  </sheets>
  <definedNames>
    <definedName name="_xlnm.Print_Area" localSheetId="0">'Swale 1'!$A$1:$E$80</definedName>
    <definedName name="_xlnm.Print_Area" localSheetId="1">'Swale 2'!$A$1:$D$80</definedName>
    <definedName name="_xlnm.Print_Area" localSheetId="2">'Swale 3'!$A$1:$D$80</definedName>
    <definedName name="_xlnm.Print_Area" localSheetId="3">'Swale 4'!$A$1:$D$80</definedName>
    <definedName name="SynergyAttribute_Company_Name_79_faf44865_fd66_4cc2_9a3d_4cfbcb0666c6">"Crater Lake Developments Ltd"</definedName>
    <definedName name="SynergyAttribute_Job_Name_12_faf44865_fd66_4cc2_9a3d_4cfbcb0666c6">"HN - Transport Advice - 2 84 Herman Road, Rukuhia"</definedName>
    <definedName name="SynergyAttribute_Job_Number_11_faf44865_fd66_4cc2_9a3d_4cfbcb0666c6">"B20199"</definedName>
    <definedName name="SynergyAttribute_Site_Address_15_faf44865_fd66_4cc2_9a3d_4cfbcb0666c6">"2/84 Herman Road, Rukuhia, New Zealand"</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6" i="50" l="1"/>
  <c r="B26" i="48"/>
  <c r="B26" i="44"/>
  <c r="B26" i="49"/>
  <c r="B25" i="49"/>
  <c r="B63" i="50" l="1"/>
  <c r="B62" i="50"/>
  <c r="B60" i="50"/>
  <c r="B59" i="50"/>
  <c r="C47" i="50"/>
  <c r="B47" i="50"/>
  <c r="C46" i="50"/>
  <c r="B46" i="50"/>
  <c r="C45" i="50"/>
  <c r="B45" i="50"/>
  <c r="B29" i="50"/>
  <c r="C22" i="50"/>
  <c r="B31" i="50" s="1"/>
  <c r="D7" i="50"/>
  <c r="D6" i="50"/>
  <c r="B63" i="49"/>
  <c r="B62" i="49"/>
  <c r="B60" i="49"/>
  <c r="B59" i="49"/>
  <c r="C47" i="49"/>
  <c r="B47" i="49"/>
  <c r="C46" i="49"/>
  <c r="B46" i="49"/>
  <c r="C45" i="49"/>
  <c r="B45" i="49"/>
  <c r="B29" i="49"/>
  <c r="C22" i="49"/>
  <c r="B31" i="49" s="1"/>
  <c r="D7" i="49"/>
  <c r="D6" i="49"/>
  <c r="B63" i="48"/>
  <c r="B62" i="48"/>
  <c r="B60" i="48"/>
  <c r="B59" i="48"/>
  <c r="C47" i="48"/>
  <c r="B47" i="48"/>
  <c r="C46" i="48"/>
  <c r="B46" i="48"/>
  <c r="C45" i="48"/>
  <c r="B45" i="48"/>
  <c r="B29" i="48"/>
  <c r="C22" i="48"/>
  <c r="B31" i="48" s="1"/>
  <c r="D7" i="48"/>
  <c r="D6" i="48"/>
  <c r="C29" i="44"/>
  <c r="C34" i="44" s="1"/>
  <c r="B59" i="44"/>
  <c r="C22" i="44"/>
  <c r="E9" i="47"/>
  <c r="G9" i="47" s="1"/>
  <c r="F9" i="47"/>
  <c r="B31" i="44"/>
  <c r="B61" i="50" l="1"/>
  <c r="C48" i="49"/>
  <c r="C50" i="49" s="1"/>
  <c r="C51" i="49" s="1"/>
  <c r="C53" i="49" s="1"/>
  <c r="C54" i="49" s="1"/>
  <c r="B48" i="49"/>
  <c r="B50" i="49" s="1"/>
  <c r="B51" i="49" s="1"/>
  <c r="B61" i="49"/>
  <c r="B48" i="48"/>
  <c r="B50" i="48" s="1"/>
  <c r="B51" i="48" s="1"/>
  <c r="B48" i="50"/>
  <c r="B50" i="50" s="1"/>
  <c r="B51" i="50" s="1"/>
  <c r="B61" i="48"/>
  <c r="C48" i="48"/>
  <c r="C50" i="48" s="1"/>
  <c r="C51" i="48" s="1"/>
  <c r="C53" i="48" s="1"/>
  <c r="C54" i="48" s="1"/>
  <c r="B39" i="50"/>
  <c r="C39" i="50" s="1"/>
  <c r="B34" i="50"/>
  <c r="B33" i="50"/>
  <c r="C40" i="50" s="1"/>
  <c r="C48" i="50"/>
  <c r="C50" i="50" s="1"/>
  <c r="C51" i="50" s="1"/>
  <c r="C53" i="50" s="1"/>
  <c r="C54" i="50" s="1"/>
  <c r="C29" i="50"/>
  <c r="C34" i="50" s="1"/>
  <c r="B39" i="49"/>
  <c r="C39" i="49" s="1"/>
  <c r="B33" i="49"/>
  <c r="C40" i="49" s="1"/>
  <c r="B34" i="49"/>
  <c r="C29" i="49"/>
  <c r="C34" i="49" s="1"/>
  <c r="B39" i="48"/>
  <c r="C39" i="48" s="1"/>
  <c r="B34" i="48"/>
  <c r="B33" i="48"/>
  <c r="C40" i="48" s="1"/>
  <c r="C29" i="48"/>
  <c r="C34" i="48" s="1"/>
  <c r="B29" i="44"/>
  <c r="B39" i="44"/>
  <c r="C39" i="44" s="1"/>
  <c r="B63" i="44"/>
  <c r="B62" i="44"/>
  <c r="B60" i="44"/>
  <c r="C47" i="44"/>
  <c r="B47" i="44"/>
  <c r="C46" i="44"/>
  <c r="B46" i="44"/>
  <c r="C45" i="44"/>
  <c r="B45" i="44"/>
  <c r="D7" i="44"/>
  <c r="D6" i="44"/>
  <c r="B35" i="50" l="1"/>
  <c r="B40" i="50" s="1"/>
  <c r="B35" i="49"/>
  <c r="B40" i="49" s="1"/>
  <c r="B35" i="48"/>
  <c r="B40" i="48" s="1"/>
  <c r="B61" i="44"/>
  <c r="C48" i="44"/>
  <c r="C50" i="44" s="1"/>
  <c r="C51" i="44" s="1"/>
  <c r="C53" i="44" s="1"/>
  <c r="C54" i="44" s="1"/>
  <c r="B48" i="44"/>
  <c r="B50" i="44" s="1"/>
  <c r="B51" i="44" s="1"/>
  <c r="B33" i="44"/>
  <c r="C40" i="44" s="1"/>
  <c r="B34" i="44"/>
  <c r="B35" i="44" l="1"/>
  <c r="B40" i="44" s="1"/>
</calcChain>
</file>

<file path=xl/sharedStrings.xml><?xml version="1.0" encoding="utf-8"?>
<sst xmlns="http://schemas.openxmlformats.org/spreadsheetml/2006/main" count="446" uniqueCount="119">
  <si>
    <t>CKL Limited</t>
  </si>
  <si>
    <t>PO Box 99 463, Auckland 1149</t>
  </si>
  <si>
    <t>25 Broadway, Newmarket</t>
  </si>
  <si>
    <t>Ph: 09 524 7029</t>
  </si>
  <si>
    <t>Fax: 09 524 7032</t>
  </si>
  <si>
    <t>Job number</t>
  </si>
  <si>
    <t>A21235</t>
  </si>
  <si>
    <t>File Name</t>
  </si>
  <si>
    <t>Job name</t>
  </si>
  <si>
    <t>Waipu Gateway</t>
  </si>
  <si>
    <t>Sheet Name</t>
  </si>
  <si>
    <t>Date</t>
  </si>
  <si>
    <t>Path</t>
  </si>
  <si>
    <t>Prepared by</t>
  </si>
  <si>
    <t>MB</t>
  </si>
  <si>
    <t>Checked</t>
  </si>
  <si>
    <t>Design of swale 1</t>
  </si>
  <si>
    <t>Assumptions:</t>
  </si>
  <si>
    <t>Runoff Coefficient (c):</t>
  </si>
  <si>
    <t>c=0.95 for roof</t>
  </si>
  <si>
    <t>c=0.9 for driveway</t>
  </si>
  <si>
    <t>c=0.3 for permeable surafces</t>
  </si>
  <si>
    <t>Roughness factor (k):</t>
  </si>
  <si>
    <t>k = 1.5 (conservative value for existing concrete &amp; plastic pipes)</t>
  </si>
  <si>
    <t>See NZS4404 Table 4.2 for more details</t>
  </si>
  <si>
    <t>Design rainfall:</t>
  </si>
  <si>
    <t>100yr 10min +CC</t>
  </si>
  <si>
    <t>mm/hr</t>
  </si>
  <si>
    <t xml:space="preserve">Catchment Details </t>
  </si>
  <si>
    <t>Total Catchment area (ha)</t>
  </si>
  <si>
    <t>Total Catchment area (m2)</t>
  </si>
  <si>
    <t>Impervious</t>
  </si>
  <si>
    <t>Pervious</t>
  </si>
  <si>
    <r>
      <t>Surface area (m</t>
    </r>
    <r>
      <rPr>
        <vertAlign val="superscript"/>
        <sz val="10"/>
        <rFont val="Arial"/>
        <family val="2"/>
      </rPr>
      <t>2</t>
    </r>
    <r>
      <rPr>
        <sz val="10"/>
        <rFont val="Arial"/>
        <family val="2"/>
      </rPr>
      <t>)</t>
    </r>
  </si>
  <si>
    <t>WQ intensity (mm/hr)</t>
  </si>
  <si>
    <t>100% AEP Rainfall (mm/hr)</t>
  </si>
  <si>
    <t>C</t>
  </si>
  <si>
    <r>
      <t>WQ Q</t>
    </r>
    <r>
      <rPr>
        <vertAlign val="subscript"/>
        <sz val="10"/>
        <rFont val="Arial"/>
        <family val="2"/>
      </rPr>
      <t xml:space="preserve">p </t>
    </r>
    <r>
      <rPr>
        <sz val="10"/>
        <rFont val="Arial"/>
        <family val="2"/>
      </rPr>
      <t>(L/s) (Roads Runoff)</t>
    </r>
  </si>
  <si>
    <t>100% AEP qP(L/s)</t>
  </si>
  <si>
    <t>Total Flow</t>
  </si>
  <si>
    <t>100yrCC Swale</t>
  </si>
  <si>
    <t>100yrCC</t>
  </si>
  <si>
    <t>WQV</t>
  </si>
  <si>
    <r>
      <t>Catchment area (m</t>
    </r>
    <r>
      <rPr>
        <vertAlign val="superscript"/>
        <sz val="11"/>
        <color theme="1"/>
        <rFont val="Calibri"/>
        <family val="2"/>
        <scheme val="minor"/>
      </rPr>
      <t>2</t>
    </r>
    <r>
      <rPr>
        <sz val="11"/>
        <color theme="1"/>
        <rFont val="Calibri"/>
        <family val="2"/>
        <scheme val="minor"/>
      </rPr>
      <t>)</t>
    </r>
  </si>
  <si>
    <r>
      <t>Q</t>
    </r>
    <r>
      <rPr>
        <sz val="11"/>
        <color theme="1"/>
        <rFont val="Calibri"/>
        <family val="2"/>
        <scheme val="minor"/>
      </rPr>
      <t xml:space="preserve"> (m³/s)</t>
    </r>
  </si>
  <si>
    <t>Depth, d (m)</t>
  </si>
  <si>
    <t>Longitudinal Slope</t>
  </si>
  <si>
    <t>Side Slopes, z</t>
  </si>
  <si>
    <t>Base Width, b (m)</t>
  </si>
  <si>
    <t>Top width</t>
  </si>
  <si>
    <t>Area (m²)</t>
  </si>
  <si>
    <t>Wetted Perimeter (m)</t>
  </si>
  <si>
    <t>Hydraulic Radius (m)</t>
  </si>
  <si>
    <t>n</t>
  </si>
  <si>
    <t>Q swale (m³/s)</t>
  </si>
  <si>
    <t>Velocity (m/s)</t>
  </si>
  <si>
    <t>Residence time (mins)</t>
  </si>
  <si>
    <t>Length (m)</t>
  </si>
  <si>
    <t>Total Length (m)</t>
  </si>
  <si>
    <t>Freeboard for 10yr (m)</t>
  </si>
  <si>
    <t>Swale size</t>
  </si>
  <si>
    <t>Base width (m)</t>
  </si>
  <si>
    <t>Total Height (m)</t>
  </si>
  <si>
    <t>Top width (m)</t>
  </si>
  <si>
    <t>Longitudinal slope (%)</t>
  </si>
  <si>
    <t>Side slope (H:V)</t>
  </si>
  <si>
    <t>Swale 1</t>
  </si>
  <si>
    <t>Swale 2</t>
  </si>
  <si>
    <t>Swale 3</t>
  </si>
  <si>
    <t>Swale 4</t>
  </si>
  <si>
    <t>Design of swale 2</t>
  </si>
  <si>
    <t>Design of swale 3</t>
  </si>
  <si>
    <t>Design of swale 4</t>
  </si>
  <si>
    <t>HIRDS V4 Intensity-Duration-Frequency Results</t>
  </si>
  <si>
    <t>Sitename: 47 Millbrook Road</t>
  </si>
  <si>
    <t xml:space="preserve"> Waipu </t>
  </si>
  <si>
    <t xml:space="preserve">Coordinate system: WGS84 </t>
  </si>
  <si>
    <t xml:space="preserve">Longitude: 174.4243 </t>
  </si>
  <si>
    <t xml:space="preserve">Latitude: -35.9827 </t>
  </si>
  <si>
    <t>DDF Model</t>
  </si>
  <si>
    <t>Parameters:</t>
  </si>
  <si>
    <t xml:space="preserve"> c</t>
  </si>
  <si>
    <t>d</t>
  </si>
  <si>
    <t>e</t>
  </si>
  <si>
    <t>f</t>
  </si>
  <si>
    <t>g</t>
  </si>
  <si>
    <t>h</t>
  </si>
  <si>
    <t xml:space="preserve">i </t>
  </si>
  <si>
    <t>Values:</t>
  </si>
  <si>
    <t>Example:</t>
  </si>
  <si>
    <t>Duration (hrs)</t>
  </si>
  <si>
    <t>ARI (yrs)</t>
  </si>
  <si>
    <t>x</t>
  </si>
  <si>
    <t>y</t>
  </si>
  <si>
    <t xml:space="preserve">Rainfall Rate (mm/hr) </t>
  </si>
  <si>
    <t xml:space="preserve">Rainfall intensities (mm/hr) :: Historical Data </t>
  </si>
  <si>
    <t>ARI</t>
  </si>
  <si>
    <t>AEP</t>
  </si>
  <si>
    <t>10m</t>
  </si>
  <si>
    <t>20m</t>
  </si>
  <si>
    <t>30m</t>
  </si>
  <si>
    <t>1h</t>
  </si>
  <si>
    <t>2h</t>
  </si>
  <si>
    <t>6h</t>
  </si>
  <si>
    <t>12h</t>
  </si>
  <si>
    <t>24h</t>
  </si>
  <si>
    <t>48h</t>
  </si>
  <si>
    <t>72h</t>
  </si>
  <si>
    <t>96h</t>
  </si>
  <si>
    <t>120h</t>
  </si>
  <si>
    <t xml:space="preserve">Intensity standard error (mm/hr) :: Historical Data </t>
  </si>
  <si>
    <t xml:space="preserve">Rainfall intensities (mm/hr) :: RCP2.6 for the period 2031-2050 </t>
  </si>
  <si>
    <t xml:space="preserve">Rainfall intensities (mm/hr) :: RCP2.6 for the period 2081-2100 </t>
  </si>
  <si>
    <t xml:space="preserve">Rainfall intensities (mm/hr) :: RCP4.5 for the period 2031-2050 </t>
  </si>
  <si>
    <t xml:space="preserve">Rainfall intensities (mm/hr) :: RCP4.5 for the period 2081-2100 </t>
  </si>
  <si>
    <t xml:space="preserve">Rainfall intensities (mm/hr) :: RCP6.0 for the period 2031-2050 </t>
  </si>
  <si>
    <t xml:space="preserve">Rainfall intensities (mm/hr) :: RCP6.0 for the period 2081-2100 </t>
  </si>
  <si>
    <t xml:space="preserve">Rainfall intensities (mm/hr) :: RCP8.5 for the period 2031-2050 </t>
  </si>
  <si>
    <t xml:space="preserve">Rainfall intensities (mm/hr) :: RCP8.5 for the period 2081-2100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</si>
</sst>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0"/>
    <numFmt numFmtId="167" formatCode="d/mm/yyyy;@"/>
    <numFmt numFmtId="168" formatCode="#,##0.0000"/>
    <numFmt numFmtId="169" formatCode="#,##0.000"/>
  </numFmts>
  <fonts count="2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0"/>
      <color theme="4" tint="-0.249977111117893"/>
      <name val="Arial Narrow"/>
      <family val="2"/>
    </font>
    <font>
      <sz val="11"/>
      <color theme="1"/>
      <name val="Arial"/>
      <family val="2"/>
    </font>
    <font>
      <sz val="10"/>
      <name val="Arial"/>
      <family val="2"/>
    </font>
    <font>
      <sz val="11"/>
      <color theme="1"/>
      <name val="Calibri"/>
      <family val="2"/>
    </font>
    <font>
      <sz val="10"/>
      <name val="Calibri"/>
      <family val="2"/>
      <scheme val="minor"/>
    </font>
    <font>
      <u/>
      <sz val="10"/>
      <color theme="10"/>
      <name val="Arial"/>
      <family val="2"/>
    </font>
    <font>
      <b/>
      <sz val="12"/>
      <name val="Calibri"/>
      <family val="2"/>
      <scheme val="minor"/>
    </font>
    <font>
      <sz val="12"/>
      <name val="Calibri"/>
      <family val="2"/>
      <scheme val="minor"/>
    </font>
    <font>
      <i/>
      <sz val="10"/>
      <name val="Calibri"/>
      <family val="2"/>
      <scheme val="minor"/>
    </font>
    <font>
      <b/>
      <sz val="10"/>
      <name val="Calibri"/>
      <family val="2"/>
      <scheme val="minor"/>
    </font>
    <font>
      <b/>
      <i/>
      <sz val="10"/>
      <name val="Calibri"/>
      <family val="2"/>
      <scheme val="minor"/>
    </font>
    <font>
      <b/>
      <sz val="10"/>
      <color theme="4" tint="-0.249977111117893"/>
      <name val="Arial"/>
      <family val="2"/>
    </font>
    <font>
      <u/>
      <sz val="11"/>
      <color theme="10"/>
      <name val="Calibri"/>
      <family val="2"/>
      <scheme val="minor"/>
    </font>
    <font>
      <b/>
      <sz val="10"/>
      <name val="Arial"/>
      <family val="2"/>
    </font>
    <font>
      <vertAlign val="superscript"/>
      <sz val="10"/>
      <name val="Arial"/>
      <family val="2"/>
    </font>
    <font>
      <vertAlign val="subscript"/>
      <sz val="10"/>
      <name val="Arial"/>
      <family val="2"/>
    </font>
    <font>
      <sz val="10"/>
      <color theme="1"/>
      <name val="Calibri"/>
      <family val="2"/>
      <scheme val="minor"/>
    </font>
    <font>
      <sz val="11"/>
      <color theme="0" tint="-0.499984740745262"/>
      <name val="Calibri"/>
      <family val="2"/>
      <scheme val="minor"/>
    </font>
    <font>
      <b/>
      <sz val="11"/>
      <name val="Arial"/>
      <family val="2"/>
    </font>
    <font>
      <vertAlign val="superscript"/>
      <sz val="11"/>
      <color theme="1"/>
      <name val="Calibri"/>
      <family val="2"/>
      <scheme val="minor"/>
    </font>
    <font>
      <i/>
      <sz val="10"/>
      <name val="Arial"/>
      <family val="2"/>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9" fontId="4" fillId="0" borderId="0" applyFont="0" applyFill="0" applyBorder="0" applyAlignment="0" applyProtection="0"/>
    <xf numFmtId="0" fontId="3" fillId="0" borderId="0"/>
    <xf numFmtId="0" fontId="8" fillId="0" borderId="0"/>
    <xf numFmtId="0" fontId="9" fillId="0" borderId="0"/>
    <xf numFmtId="0" fontId="3" fillId="0" borderId="0"/>
    <xf numFmtId="9" fontId="3" fillId="0" borderId="0" applyFont="0" applyFill="0" applyBorder="0" applyAlignment="0" applyProtection="0"/>
    <xf numFmtId="0" fontId="12" fillId="0" borderId="0" applyNumberFormat="0" applyFill="0" applyBorder="0" applyAlignment="0" applyProtection="0"/>
    <xf numFmtId="0" fontId="3" fillId="0" borderId="0"/>
    <xf numFmtId="9" fontId="9" fillId="0" borderId="0" applyFont="0" applyFill="0" applyBorder="0" applyAlignment="0" applyProtection="0"/>
    <xf numFmtId="0" fontId="19" fillId="0" borderId="0" applyNumberFormat="0" applyFill="0" applyBorder="0" applyAlignment="0" applyProtection="0"/>
    <xf numFmtId="0" fontId="4" fillId="0" borderId="0"/>
    <xf numFmtId="0" fontId="2" fillId="0" borderId="0"/>
    <xf numFmtId="0" fontId="2" fillId="0" borderId="0"/>
    <xf numFmtId="0" fontId="10" fillId="0" borderId="0"/>
    <xf numFmtId="0" fontId="1" fillId="0" borderId="0"/>
  </cellStyleXfs>
  <cellXfs count="97">
    <xf numFmtId="0" fontId="0" fillId="0" borderId="0" xfId="0"/>
    <xf numFmtId="0" fontId="0" fillId="0" borderId="0" xfId="0" applyAlignment="1">
      <alignment vertical="center"/>
    </xf>
    <xf numFmtId="0" fontId="11" fillId="0" borderId="0" xfId="4" applyFont="1" applyProtection="1">
      <protection locked="0"/>
    </xf>
    <xf numFmtId="0" fontId="0" fillId="0" borderId="0" xfId="0" applyAlignment="1">
      <alignment horizontal="left"/>
    </xf>
    <xf numFmtId="0" fontId="13" fillId="0" borderId="0" xfId="4" applyFont="1" applyProtection="1">
      <protection locked="0"/>
    </xf>
    <xf numFmtId="0" fontId="14" fillId="0" borderId="0" xfId="4" applyFont="1" applyProtection="1">
      <protection locked="0"/>
    </xf>
    <xf numFmtId="0" fontId="15" fillId="0" borderId="0" xfId="4" applyFont="1" applyAlignment="1" applyProtection="1">
      <alignment horizontal="left"/>
      <protection locked="0"/>
    </xf>
    <xf numFmtId="0" fontId="11" fillId="0" borderId="0" xfId="4" applyFont="1" applyAlignment="1" applyProtection="1">
      <alignment horizontal="left"/>
      <protection locked="0"/>
    </xf>
    <xf numFmtId="0" fontId="18" fillId="0" borderId="0" xfId="4" applyFont="1" applyAlignment="1">
      <alignment horizontal="right"/>
    </xf>
    <xf numFmtId="0" fontId="7" fillId="0" borderId="0" xfId="4" applyFont="1" applyAlignment="1">
      <alignment horizontal="right"/>
    </xf>
    <xf numFmtId="166" fontId="0" fillId="0" borderId="1" xfId="0" applyNumberFormat="1" applyBorder="1"/>
    <xf numFmtId="2" fontId="0" fillId="0" borderId="0" xfId="0" applyNumberFormat="1"/>
    <xf numFmtId="0" fontId="19" fillId="0" borderId="0" xfId="10"/>
    <xf numFmtId="0" fontId="17" fillId="6" borderId="0" xfId="4" applyFont="1" applyFill="1" applyAlignment="1" applyProtection="1">
      <alignment horizontal="right"/>
      <protection locked="0"/>
    </xf>
    <xf numFmtId="0" fontId="16" fillId="6" borderId="0" xfId="4" applyFont="1" applyFill="1" applyAlignment="1" applyProtection="1">
      <alignment horizontal="right"/>
      <protection locked="0"/>
    </xf>
    <xf numFmtId="0" fontId="16" fillId="6" borderId="0" xfId="4" applyFont="1" applyFill="1" applyProtection="1">
      <protection locked="0"/>
    </xf>
    <xf numFmtId="0" fontId="4" fillId="0" borderId="0" xfId="0" applyFont="1"/>
    <xf numFmtId="0" fontId="6" fillId="0" borderId="0" xfId="0" applyFont="1"/>
    <xf numFmtId="0" fontId="0" fillId="0" borderId="1" xfId="0" applyBorder="1"/>
    <xf numFmtId="0" fontId="4" fillId="0" borderId="0" xfId="0" applyFont="1" applyAlignment="1">
      <alignment horizontal="left" vertical="center"/>
    </xf>
    <xf numFmtId="0" fontId="11" fillId="0" borderId="0" xfId="0" applyFont="1" applyAlignment="1">
      <alignment horizontal="left" vertical="center"/>
    </xf>
    <xf numFmtId="0" fontId="23" fillId="0" borderId="0" xfId="0" applyFont="1"/>
    <xf numFmtId="167" fontId="11" fillId="0" borderId="0" xfId="0" applyNumberFormat="1" applyFont="1" applyAlignment="1">
      <alignment horizontal="left" vertical="center"/>
    </xf>
    <xf numFmtId="0" fontId="20" fillId="0" borderId="0" xfId="0" applyFont="1" applyAlignment="1">
      <alignment horizontal="left" vertical="center"/>
    </xf>
    <xf numFmtId="0" fontId="24" fillId="0" borderId="0" xfId="0" applyFont="1"/>
    <xf numFmtId="0" fontId="24" fillId="0" borderId="0" xfId="0" applyFont="1" applyAlignment="1">
      <alignment horizontal="left" vertical="center"/>
    </xf>
    <xf numFmtId="0" fontId="4" fillId="0" borderId="1" xfId="0" applyFont="1" applyBorder="1"/>
    <xf numFmtId="2" fontId="24" fillId="0" borderId="0" xfId="0" applyNumberFormat="1" applyFont="1" applyAlignment="1">
      <alignment horizontal="left" vertical="center"/>
    </xf>
    <xf numFmtId="0" fontId="4" fillId="0" borderId="1" xfId="0" applyFont="1" applyBorder="1" applyAlignment="1">
      <alignment horizontal="center" vertical="center"/>
    </xf>
    <xf numFmtId="0" fontId="25" fillId="0" borderId="0" xfId="0" applyFont="1" applyAlignment="1">
      <alignment horizontal="left" vertical="center"/>
    </xf>
    <xf numFmtId="164" fontId="24" fillId="0" borderId="0" xfId="4" applyNumberFormat="1" applyFont="1" applyAlignment="1">
      <alignment horizontal="left" vertical="center"/>
    </xf>
    <xf numFmtId="169" fontId="0" fillId="0" borderId="1" xfId="0" applyNumberFormat="1" applyBorder="1" applyAlignment="1">
      <alignment horizontal="center" vertical="center"/>
    </xf>
    <xf numFmtId="168" fontId="0" fillId="0" borderId="0" xfId="0" applyNumberFormat="1" applyAlignment="1">
      <alignment horizontal="left" vertical="center"/>
    </xf>
    <xf numFmtId="0" fontId="0" fillId="5" borderId="1" xfId="0" applyFill="1" applyBorder="1"/>
    <xf numFmtId="0" fontId="0" fillId="5" borderId="1" xfId="0" applyFill="1" applyBorder="1" applyAlignment="1">
      <alignment horizontal="center" vertical="center"/>
    </xf>
    <xf numFmtId="0" fontId="0" fillId="7" borderId="1" xfId="0" applyFill="1" applyBorder="1" applyAlignment="1">
      <alignment horizontal="center" vertical="center"/>
    </xf>
    <xf numFmtId="2" fontId="0" fillId="7" borderId="1" xfId="0" applyNumberFormat="1" applyFill="1" applyBorder="1" applyAlignment="1">
      <alignment horizontal="center" vertical="center"/>
    </xf>
    <xf numFmtId="2" fontId="0" fillId="0" borderId="1" xfId="0" applyNumberFormat="1" applyBorder="1" applyAlignment="1">
      <alignment horizontal="center" vertical="center"/>
    </xf>
    <xf numFmtId="0" fontId="0" fillId="8" borderId="1" xfId="0" applyFill="1" applyBorder="1"/>
    <xf numFmtId="0" fontId="10" fillId="8" borderId="1" xfId="0" applyFont="1" applyFill="1" applyBorder="1"/>
    <xf numFmtId="0" fontId="0" fillId="8" borderId="1" xfId="0" applyFill="1" applyBorder="1" applyAlignment="1">
      <alignment vertical="center"/>
    </xf>
    <xf numFmtId="0" fontId="0" fillId="4" borderId="0" xfId="0" applyFill="1" applyAlignment="1">
      <alignment vertical="center"/>
    </xf>
    <xf numFmtId="0" fontId="0" fillId="4" borderId="0" xfId="0" applyFill="1" applyAlignment="1">
      <alignment vertical="center" wrapText="1"/>
    </xf>
    <xf numFmtId="0" fontId="0" fillId="4" borderId="0" xfId="0" applyFill="1" applyAlignment="1">
      <alignment wrapText="1"/>
    </xf>
    <xf numFmtId="1" fontId="0" fillId="0" borderId="1" xfId="0" applyNumberFormat="1" applyBorder="1" applyAlignment="1">
      <alignment horizontal="center"/>
    </xf>
    <xf numFmtId="2" fontId="0" fillId="0" borderId="1" xfId="0" applyNumberFormat="1" applyBorder="1" applyAlignment="1">
      <alignment horizontal="center"/>
    </xf>
    <xf numFmtId="164" fontId="0" fillId="0" borderId="0" xfId="0" applyNumberFormat="1"/>
    <xf numFmtId="2" fontId="0" fillId="0" borderId="1" xfId="0" applyNumberFormat="1" applyBorder="1"/>
    <xf numFmtId="2" fontId="0" fillId="0" borderId="1" xfId="0" applyNumberFormat="1" applyBorder="1" applyAlignment="1">
      <alignment horizontal="right" vertical="center"/>
    </xf>
    <xf numFmtId="2" fontId="4" fillId="0" borderId="1" xfId="0" applyNumberFormat="1" applyFont="1" applyBorder="1" applyAlignment="1">
      <alignment horizontal="center" vertical="center"/>
    </xf>
    <xf numFmtId="2" fontId="4" fillId="0" borderId="0" xfId="0" applyNumberFormat="1" applyFont="1" applyAlignment="1">
      <alignment horizontal="center" vertical="center"/>
    </xf>
    <xf numFmtId="169" fontId="0" fillId="0" borderId="0" xfId="0" applyNumberFormat="1" applyAlignment="1">
      <alignment horizontal="center" vertical="center"/>
    </xf>
    <xf numFmtId="2" fontId="0" fillId="9" borderId="1" xfId="0" applyNumberFormat="1" applyFill="1" applyBorder="1" applyAlignment="1">
      <alignment horizontal="center" vertical="center"/>
    </xf>
    <xf numFmtId="0" fontId="0" fillId="2" borderId="1" xfId="0" applyFill="1" applyBorder="1" applyAlignment="1">
      <alignment horizontal="center" vertical="center"/>
    </xf>
    <xf numFmtId="2" fontId="0" fillId="0" borderId="0" xfId="0" applyNumberFormat="1" applyAlignment="1">
      <alignment horizontal="right" vertical="center"/>
    </xf>
    <xf numFmtId="9" fontId="0" fillId="0" borderId="0" xfId="0" applyNumberFormat="1"/>
    <xf numFmtId="166" fontId="5" fillId="8" borderId="1" xfId="4" applyNumberFormat="1" applyFont="1" applyFill="1" applyBorder="1" applyAlignment="1">
      <alignment horizontal="center" vertical="center"/>
    </xf>
    <xf numFmtId="169" fontId="5" fillId="0" borderId="1" xfId="0" applyNumberFormat="1" applyFont="1" applyBorder="1" applyAlignment="1">
      <alignment horizontal="center" vertical="center"/>
    </xf>
    <xf numFmtId="0" fontId="27" fillId="0" borderId="0" xfId="0" applyFont="1" applyAlignment="1">
      <alignment horizontal="left" vertical="center"/>
    </xf>
    <xf numFmtId="164" fontId="16" fillId="6" borderId="0" xfId="4" applyNumberFormat="1" applyFont="1" applyFill="1" applyProtection="1">
      <protection locked="0"/>
    </xf>
    <xf numFmtId="0" fontId="20" fillId="0" borderId="1" xfId="0" applyFont="1" applyBorder="1"/>
    <xf numFmtId="1" fontId="4" fillId="0" borderId="1" xfId="0" applyNumberFormat="1" applyFont="1" applyBorder="1" applyAlignment="1">
      <alignment horizontal="center" vertical="center"/>
    </xf>
    <xf numFmtId="0" fontId="20" fillId="0" borderId="0" xfId="0" applyFont="1"/>
    <xf numFmtId="1" fontId="4" fillId="0" borderId="0" xfId="0" applyNumberFormat="1" applyFont="1" applyAlignment="1">
      <alignment horizontal="center"/>
    </xf>
    <xf numFmtId="0" fontId="20" fillId="0" borderId="1" xfId="0" applyFont="1" applyBorder="1" applyAlignment="1">
      <alignment horizontal="center" vertical="center"/>
    </xf>
    <xf numFmtId="0" fontId="1" fillId="0" borderId="0" xfId="15"/>
    <xf numFmtId="11" fontId="1" fillId="0" borderId="0" xfId="15" applyNumberFormat="1"/>
    <xf numFmtId="0" fontId="1" fillId="3" borderId="0" xfId="15" applyFill="1"/>
    <xf numFmtId="0" fontId="1" fillId="0" borderId="1" xfId="0" applyFont="1" applyBorder="1" applyAlignment="1">
      <alignment horizontal="center"/>
    </xf>
    <xf numFmtId="10" fontId="0" fillId="7" borderId="1" xfId="1" applyNumberFormat="1" applyFont="1" applyFill="1" applyBorder="1" applyAlignment="1">
      <alignment horizontal="center" vertical="center"/>
    </xf>
    <xf numFmtId="10" fontId="0" fillId="0" borderId="1" xfId="0" applyNumberFormat="1" applyBorder="1"/>
    <xf numFmtId="165" fontId="0" fillId="0" borderId="1" xfId="0" applyNumberFormat="1" applyBorder="1"/>
    <xf numFmtId="0" fontId="6" fillId="0" borderId="1" xfId="0" applyFont="1" applyBorder="1"/>
    <xf numFmtId="164" fontId="4" fillId="0" borderId="1" xfId="0" applyNumberFormat="1" applyFont="1" applyBorder="1" applyAlignment="1">
      <alignment horizontal="center"/>
    </xf>
    <xf numFmtId="166" fontId="0" fillId="0" borderId="1" xfId="0" applyNumberFormat="1" applyBorder="1" applyAlignment="1">
      <alignment horizontal="center"/>
    </xf>
    <xf numFmtId="10" fontId="0" fillId="0" borderId="1" xfId="0" applyNumberFormat="1" applyBorder="1" applyAlignment="1">
      <alignment horizontal="center"/>
    </xf>
    <xf numFmtId="0" fontId="0" fillId="0" borderId="1" xfId="0" applyBorder="1" applyAlignment="1">
      <alignment horizontal="center"/>
    </xf>
    <xf numFmtId="2" fontId="4" fillId="0" borderId="2" xfId="0" applyNumberFormat="1" applyFont="1" applyBorder="1" applyAlignment="1">
      <alignment horizontal="center" vertical="center"/>
    </xf>
    <xf numFmtId="2" fontId="4" fillId="0" borderId="3" xfId="0" applyNumberFormat="1" applyFont="1" applyBorder="1" applyAlignment="1">
      <alignment horizontal="center" vertical="center"/>
    </xf>
    <xf numFmtId="1" fontId="4" fillId="2" borderId="2"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164" fontId="4" fillId="0" borderId="2" xfId="0" applyNumberFormat="1" applyFont="1" applyBorder="1" applyAlignment="1">
      <alignment horizontal="center" vertical="center"/>
    </xf>
    <xf numFmtId="164" fontId="4" fillId="0" borderId="3" xfId="0" applyNumberFormat="1" applyFont="1" applyBorder="1" applyAlignment="1">
      <alignment horizontal="center" vertical="center"/>
    </xf>
    <xf numFmtId="164"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1" fontId="4" fillId="0" borderId="2" xfId="0" applyNumberFormat="1" applyFont="1" applyBorder="1" applyAlignment="1">
      <alignment horizontal="center" vertical="center"/>
    </xf>
    <xf numFmtId="1" fontId="4" fillId="0" borderId="3" xfId="0" applyNumberFormat="1" applyFont="1" applyBorder="1" applyAlignment="1">
      <alignment horizontal="center" vertical="center"/>
    </xf>
    <xf numFmtId="0" fontId="1" fillId="0" borderId="0" xfId="0" applyFont="1" applyAlignment="1">
      <alignment horizontal="center"/>
    </xf>
    <xf numFmtId="3" fontId="1" fillId="0" borderId="0" xfId="0" applyNumberFormat="1" applyFont="1" applyAlignment="1">
      <alignment horizontal="center"/>
    </xf>
    <xf numFmtId="0" fontId="1" fillId="0" borderId="1" xfId="0" applyFont="1" applyBorder="1"/>
    <xf numFmtId="3" fontId="1" fillId="0" borderId="1" xfId="0" applyNumberFormat="1" applyFont="1" applyBorder="1" applyAlignment="1">
      <alignment horizontal="center"/>
    </xf>
    <xf numFmtId="0" fontId="1" fillId="5" borderId="1" xfId="0" applyFont="1" applyFill="1" applyBorder="1"/>
    <xf numFmtId="0" fontId="1" fillId="8" borderId="1" xfId="0" applyFont="1" applyFill="1" applyBorder="1"/>
    <xf numFmtId="2" fontId="1" fillId="0" borderId="1" xfId="0" applyNumberFormat="1" applyFont="1" applyBorder="1" applyAlignment="1">
      <alignment horizontal="center" vertical="center"/>
    </xf>
    <xf numFmtId="0" fontId="1" fillId="0" borderId="0" xfId="0" applyFont="1"/>
    <xf numFmtId="166" fontId="1" fillId="0" borderId="0" xfId="0" applyNumberFormat="1" applyFont="1"/>
    <xf numFmtId="0" fontId="1" fillId="0" borderId="0" xfId="0" applyFont="1" applyAlignment="1">
      <alignment horizontal="center" vertical="center" wrapText="1"/>
    </xf>
  </cellXfs>
  <cellStyles count="16">
    <cellStyle name="Hyperlink" xfId="10" builtinId="8"/>
    <cellStyle name="Hyperlink 3" xfId="7" xr:uid="{7E18A37C-2570-4D4B-AE7A-5051DD9D85D0}"/>
    <cellStyle name="Normal" xfId="0" builtinId="0" customBuiltin="1"/>
    <cellStyle name="Normal 2" xfId="11" xr:uid="{C18BDFC4-1EE3-4336-A160-C1D3DE3B3979}"/>
    <cellStyle name="Normal 2 2" xfId="4" xr:uid="{48D7B8E2-A644-4778-82C9-B9A9959F487E}"/>
    <cellStyle name="Normal 2 3" xfId="8" xr:uid="{9CDDE907-CD19-416C-AC9B-4F465A9AD536}"/>
    <cellStyle name="Normal 3" xfId="14" xr:uid="{3E37FB33-144D-4FE0-9DC9-079A63BC165C}"/>
    <cellStyle name="Normal 3 2" xfId="12" xr:uid="{777F0CD0-8028-4DF6-AA92-F7DD6E9558B4}"/>
    <cellStyle name="Normal 3 3 2" xfId="3" xr:uid="{9C47FDA5-B93E-4FE5-82E2-D4A036ED5655}"/>
    <cellStyle name="Normal 4" xfId="13" xr:uid="{84D3267C-B53C-4D72-B61C-D62A6A94666F}"/>
    <cellStyle name="Normal 5" xfId="15" xr:uid="{DDDC5034-F4AA-4ECA-9AE3-5E8BD7213536}"/>
    <cellStyle name="Normal 8 2" xfId="5" xr:uid="{2A82F2D2-3B90-4B80-81B3-3527040CB5F2}"/>
    <cellStyle name="Normal 9 2" xfId="2" xr:uid="{C4820DE3-AC48-4B30-9E7C-87283D5BE211}"/>
    <cellStyle name="Per cent" xfId="1" builtinId="5" customBuiltin="1"/>
    <cellStyle name="Percent 2" xfId="9" xr:uid="{BE0519F8-AF8E-426E-BB19-5CB7BD375F6D}"/>
    <cellStyle name="Percent 4" xfId="6" xr:uid="{A814DF33-6481-421D-BC7F-B9E9D927D43B}"/>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tif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tif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tif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tif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328084</xdr:colOff>
      <xdr:row>1</xdr:row>
      <xdr:rowOff>100542</xdr:rowOff>
    </xdr:from>
    <xdr:to>
      <xdr:col>0</xdr:col>
      <xdr:colOff>1562795</xdr:colOff>
      <xdr:row>5</xdr:row>
      <xdr:rowOff>13661</xdr:rowOff>
    </xdr:to>
    <xdr:pic>
      <xdr:nvPicPr>
        <xdr:cNvPr id="2" name="Picture 1">
          <a:extLst>
            <a:ext uri="{FF2B5EF4-FFF2-40B4-BE49-F238E27FC236}">
              <a16:creationId xmlns:a16="http://schemas.microsoft.com/office/drawing/2014/main" id="{7BE76F9F-714D-49B5-99E4-356B65D982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8084" y="259292"/>
          <a:ext cx="1234711" cy="548119"/>
        </a:xfrm>
        <a:prstGeom prst="rect">
          <a:avLst/>
        </a:prstGeom>
      </xdr:spPr>
    </xdr:pic>
    <xdr:clientData/>
  </xdr:twoCellAnchor>
  <xdr:twoCellAnchor editAs="oneCell">
    <xdr:from>
      <xdr:col>5</xdr:col>
      <xdr:colOff>1047750</xdr:colOff>
      <xdr:row>25</xdr:row>
      <xdr:rowOff>137583</xdr:rowOff>
    </xdr:from>
    <xdr:to>
      <xdr:col>10</xdr:col>
      <xdr:colOff>655199</xdr:colOff>
      <xdr:row>34</xdr:row>
      <xdr:rowOff>87235</xdr:rowOff>
    </xdr:to>
    <xdr:pic>
      <xdr:nvPicPr>
        <xdr:cNvPr id="3" name="Picture 2">
          <a:extLst>
            <a:ext uri="{FF2B5EF4-FFF2-40B4-BE49-F238E27FC236}">
              <a16:creationId xmlns:a16="http://schemas.microsoft.com/office/drawing/2014/main" id="{24258B6D-0692-4F3B-AE7A-7AE2952D84D3}"/>
            </a:ext>
          </a:extLst>
        </xdr:cNvPr>
        <xdr:cNvPicPr>
          <a:picLocks noChangeAspect="1"/>
        </xdr:cNvPicPr>
      </xdr:nvPicPr>
      <xdr:blipFill>
        <a:blip xmlns:r="http://schemas.openxmlformats.org/officeDocument/2006/relationships" r:embed="rId2"/>
        <a:stretch>
          <a:fillRect/>
        </a:stretch>
      </xdr:blipFill>
      <xdr:spPr>
        <a:xfrm>
          <a:off x="9768417" y="4402666"/>
          <a:ext cx="5004949" cy="1674736"/>
        </a:xfrm>
        <a:prstGeom prst="rect">
          <a:avLst/>
        </a:prstGeom>
      </xdr:spPr>
    </xdr:pic>
    <xdr:clientData/>
  </xdr:twoCellAnchor>
  <xdr:twoCellAnchor editAs="oneCell">
    <xdr:from>
      <xdr:col>5</xdr:col>
      <xdr:colOff>1090083</xdr:colOff>
      <xdr:row>35</xdr:row>
      <xdr:rowOff>81714</xdr:rowOff>
    </xdr:from>
    <xdr:to>
      <xdr:col>10</xdr:col>
      <xdr:colOff>388469</xdr:colOff>
      <xdr:row>56</xdr:row>
      <xdr:rowOff>95250</xdr:rowOff>
    </xdr:to>
    <xdr:pic>
      <xdr:nvPicPr>
        <xdr:cNvPr id="4" name="Picture 3">
          <a:extLst>
            <a:ext uri="{FF2B5EF4-FFF2-40B4-BE49-F238E27FC236}">
              <a16:creationId xmlns:a16="http://schemas.microsoft.com/office/drawing/2014/main" id="{B250B3D2-2F42-48DA-A8B9-22ED4A545DB4}"/>
            </a:ext>
          </a:extLst>
        </xdr:cNvPr>
        <xdr:cNvPicPr>
          <a:picLocks noChangeAspect="1"/>
        </xdr:cNvPicPr>
      </xdr:nvPicPr>
      <xdr:blipFill>
        <a:blip xmlns:r="http://schemas.openxmlformats.org/officeDocument/2006/relationships" r:embed="rId3"/>
        <a:stretch>
          <a:fillRect/>
        </a:stretch>
      </xdr:blipFill>
      <xdr:spPr>
        <a:xfrm>
          <a:off x="9810750" y="6262381"/>
          <a:ext cx="4695886" cy="3887036"/>
        </a:xfrm>
        <a:prstGeom prst="rect">
          <a:avLst/>
        </a:prstGeom>
      </xdr:spPr>
    </xdr:pic>
    <xdr:clientData/>
  </xdr:twoCellAnchor>
  <xdr:twoCellAnchor editAs="oneCell">
    <xdr:from>
      <xdr:col>5</xdr:col>
      <xdr:colOff>656167</xdr:colOff>
      <xdr:row>8</xdr:row>
      <xdr:rowOff>84666</xdr:rowOff>
    </xdr:from>
    <xdr:to>
      <xdr:col>11</xdr:col>
      <xdr:colOff>120989</xdr:colOff>
      <xdr:row>24</xdr:row>
      <xdr:rowOff>61035</xdr:rowOff>
    </xdr:to>
    <xdr:pic>
      <xdr:nvPicPr>
        <xdr:cNvPr id="7" name="Picture 6">
          <a:extLst>
            <a:ext uri="{FF2B5EF4-FFF2-40B4-BE49-F238E27FC236}">
              <a16:creationId xmlns:a16="http://schemas.microsoft.com/office/drawing/2014/main" id="{C054C444-B8F2-ABB7-8F36-AB27106E35CC}"/>
            </a:ext>
          </a:extLst>
        </xdr:cNvPr>
        <xdr:cNvPicPr>
          <a:picLocks noChangeAspect="1"/>
        </xdr:cNvPicPr>
      </xdr:nvPicPr>
      <xdr:blipFill>
        <a:blip xmlns:r="http://schemas.openxmlformats.org/officeDocument/2006/relationships" r:embed="rId4"/>
        <a:stretch>
          <a:fillRect/>
        </a:stretch>
      </xdr:blipFill>
      <xdr:spPr>
        <a:xfrm>
          <a:off x="9376834" y="1354666"/>
          <a:ext cx="5761905" cy="27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169334</xdr:colOff>
      <xdr:row>0</xdr:row>
      <xdr:rowOff>142875</xdr:rowOff>
    </xdr:from>
    <xdr:to>
      <xdr:col>0</xdr:col>
      <xdr:colOff>1404045</xdr:colOff>
      <xdr:row>4</xdr:row>
      <xdr:rowOff>55994</xdr:rowOff>
    </xdr:to>
    <xdr:pic>
      <xdr:nvPicPr>
        <xdr:cNvPr id="2" name="Picture 1">
          <a:extLst>
            <a:ext uri="{FF2B5EF4-FFF2-40B4-BE49-F238E27FC236}">
              <a16:creationId xmlns:a16="http://schemas.microsoft.com/office/drawing/2014/main" id="{9F2760BA-C013-42FA-B96D-191AB54CC1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334" y="142875"/>
          <a:ext cx="1234711" cy="548119"/>
        </a:xfrm>
        <a:prstGeom prst="rect">
          <a:avLst/>
        </a:prstGeom>
      </xdr:spPr>
    </xdr:pic>
    <xdr:clientData/>
  </xdr:twoCellAnchor>
  <xdr:twoCellAnchor editAs="oneCell">
    <xdr:from>
      <xdr:col>5</xdr:col>
      <xdr:colOff>1047750</xdr:colOff>
      <xdr:row>25</xdr:row>
      <xdr:rowOff>137583</xdr:rowOff>
    </xdr:from>
    <xdr:to>
      <xdr:col>10</xdr:col>
      <xdr:colOff>655199</xdr:colOff>
      <xdr:row>34</xdr:row>
      <xdr:rowOff>87235</xdr:rowOff>
    </xdr:to>
    <xdr:pic>
      <xdr:nvPicPr>
        <xdr:cNvPr id="3" name="Picture 2">
          <a:extLst>
            <a:ext uri="{FF2B5EF4-FFF2-40B4-BE49-F238E27FC236}">
              <a16:creationId xmlns:a16="http://schemas.microsoft.com/office/drawing/2014/main" id="{0FE3EDA9-ADD7-4D62-886B-4DE1550A0B02}"/>
            </a:ext>
          </a:extLst>
        </xdr:cNvPr>
        <xdr:cNvPicPr>
          <a:picLocks noChangeAspect="1"/>
        </xdr:cNvPicPr>
      </xdr:nvPicPr>
      <xdr:blipFill>
        <a:blip xmlns:r="http://schemas.openxmlformats.org/officeDocument/2006/relationships" r:embed="rId2"/>
        <a:stretch>
          <a:fillRect/>
        </a:stretch>
      </xdr:blipFill>
      <xdr:spPr>
        <a:xfrm>
          <a:off x="9763125" y="4471458"/>
          <a:ext cx="4998599" cy="1673677"/>
        </a:xfrm>
        <a:prstGeom prst="rect">
          <a:avLst/>
        </a:prstGeom>
      </xdr:spPr>
    </xdr:pic>
    <xdr:clientData/>
  </xdr:twoCellAnchor>
  <xdr:twoCellAnchor editAs="oneCell">
    <xdr:from>
      <xdr:col>5</xdr:col>
      <xdr:colOff>1090083</xdr:colOff>
      <xdr:row>35</xdr:row>
      <xdr:rowOff>81714</xdr:rowOff>
    </xdr:from>
    <xdr:to>
      <xdr:col>10</xdr:col>
      <xdr:colOff>388469</xdr:colOff>
      <xdr:row>56</xdr:row>
      <xdr:rowOff>95250</xdr:rowOff>
    </xdr:to>
    <xdr:pic>
      <xdr:nvPicPr>
        <xdr:cNvPr id="4" name="Picture 3">
          <a:extLst>
            <a:ext uri="{FF2B5EF4-FFF2-40B4-BE49-F238E27FC236}">
              <a16:creationId xmlns:a16="http://schemas.microsoft.com/office/drawing/2014/main" id="{071BD646-9640-4911-A751-B2A10146E1D0}"/>
            </a:ext>
          </a:extLst>
        </xdr:cNvPr>
        <xdr:cNvPicPr>
          <a:picLocks noChangeAspect="1"/>
        </xdr:cNvPicPr>
      </xdr:nvPicPr>
      <xdr:blipFill>
        <a:blip xmlns:r="http://schemas.openxmlformats.org/officeDocument/2006/relationships" r:embed="rId3"/>
        <a:stretch>
          <a:fillRect/>
        </a:stretch>
      </xdr:blipFill>
      <xdr:spPr>
        <a:xfrm>
          <a:off x="9805458" y="6330114"/>
          <a:ext cx="4689536" cy="3899736"/>
        </a:xfrm>
        <a:prstGeom prst="rect">
          <a:avLst/>
        </a:prstGeom>
      </xdr:spPr>
    </xdr:pic>
    <xdr:clientData/>
  </xdr:twoCellAnchor>
  <xdr:twoCellAnchor editAs="oneCell">
    <xdr:from>
      <xdr:col>5</xdr:col>
      <xdr:colOff>656167</xdr:colOff>
      <xdr:row>8</xdr:row>
      <xdr:rowOff>84666</xdr:rowOff>
    </xdr:from>
    <xdr:to>
      <xdr:col>11</xdr:col>
      <xdr:colOff>120989</xdr:colOff>
      <xdr:row>24</xdr:row>
      <xdr:rowOff>61035</xdr:rowOff>
    </xdr:to>
    <xdr:pic>
      <xdr:nvPicPr>
        <xdr:cNvPr id="5" name="Picture 4">
          <a:extLst>
            <a:ext uri="{FF2B5EF4-FFF2-40B4-BE49-F238E27FC236}">
              <a16:creationId xmlns:a16="http://schemas.microsoft.com/office/drawing/2014/main" id="{6BF377C7-823C-4995-B2B2-0246C9163C14}"/>
            </a:ext>
          </a:extLst>
        </xdr:cNvPr>
        <xdr:cNvPicPr>
          <a:picLocks noChangeAspect="1"/>
        </xdr:cNvPicPr>
      </xdr:nvPicPr>
      <xdr:blipFill>
        <a:blip xmlns:r="http://schemas.openxmlformats.org/officeDocument/2006/relationships" r:embed="rId4"/>
        <a:stretch>
          <a:fillRect/>
        </a:stretch>
      </xdr:blipFill>
      <xdr:spPr>
        <a:xfrm>
          <a:off x="9371542" y="1380066"/>
          <a:ext cx="5751322" cy="2824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158750</xdr:colOff>
      <xdr:row>1</xdr:row>
      <xdr:rowOff>26459</xdr:rowOff>
    </xdr:from>
    <xdr:to>
      <xdr:col>0</xdr:col>
      <xdr:colOff>1393461</xdr:colOff>
      <xdr:row>4</xdr:row>
      <xdr:rowOff>98328</xdr:rowOff>
    </xdr:to>
    <xdr:pic>
      <xdr:nvPicPr>
        <xdr:cNvPr id="2" name="Picture 1">
          <a:extLst>
            <a:ext uri="{FF2B5EF4-FFF2-40B4-BE49-F238E27FC236}">
              <a16:creationId xmlns:a16="http://schemas.microsoft.com/office/drawing/2014/main" id="{3211FF44-9D5A-4F14-B128-351B068C02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50" y="185209"/>
          <a:ext cx="1234711" cy="548119"/>
        </a:xfrm>
        <a:prstGeom prst="rect">
          <a:avLst/>
        </a:prstGeom>
      </xdr:spPr>
    </xdr:pic>
    <xdr:clientData/>
  </xdr:twoCellAnchor>
  <xdr:twoCellAnchor editAs="oneCell">
    <xdr:from>
      <xdr:col>5</xdr:col>
      <xdr:colOff>1047750</xdr:colOff>
      <xdr:row>25</xdr:row>
      <xdr:rowOff>137583</xdr:rowOff>
    </xdr:from>
    <xdr:to>
      <xdr:col>10</xdr:col>
      <xdr:colOff>655199</xdr:colOff>
      <xdr:row>34</xdr:row>
      <xdr:rowOff>87235</xdr:rowOff>
    </xdr:to>
    <xdr:pic>
      <xdr:nvPicPr>
        <xdr:cNvPr id="3" name="Picture 2">
          <a:extLst>
            <a:ext uri="{FF2B5EF4-FFF2-40B4-BE49-F238E27FC236}">
              <a16:creationId xmlns:a16="http://schemas.microsoft.com/office/drawing/2014/main" id="{6B24811E-5595-4153-A77F-2D4B887A494B}"/>
            </a:ext>
          </a:extLst>
        </xdr:cNvPr>
        <xdr:cNvPicPr>
          <a:picLocks noChangeAspect="1"/>
        </xdr:cNvPicPr>
      </xdr:nvPicPr>
      <xdr:blipFill>
        <a:blip xmlns:r="http://schemas.openxmlformats.org/officeDocument/2006/relationships" r:embed="rId2"/>
        <a:stretch>
          <a:fillRect/>
        </a:stretch>
      </xdr:blipFill>
      <xdr:spPr>
        <a:xfrm>
          <a:off x="9763125" y="4471458"/>
          <a:ext cx="4998599" cy="1673677"/>
        </a:xfrm>
        <a:prstGeom prst="rect">
          <a:avLst/>
        </a:prstGeom>
      </xdr:spPr>
    </xdr:pic>
    <xdr:clientData/>
  </xdr:twoCellAnchor>
  <xdr:twoCellAnchor editAs="oneCell">
    <xdr:from>
      <xdr:col>5</xdr:col>
      <xdr:colOff>1090083</xdr:colOff>
      <xdr:row>35</xdr:row>
      <xdr:rowOff>81714</xdr:rowOff>
    </xdr:from>
    <xdr:to>
      <xdr:col>10</xdr:col>
      <xdr:colOff>388469</xdr:colOff>
      <xdr:row>56</xdr:row>
      <xdr:rowOff>95250</xdr:rowOff>
    </xdr:to>
    <xdr:pic>
      <xdr:nvPicPr>
        <xdr:cNvPr id="4" name="Picture 3">
          <a:extLst>
            <a:ext uri="{FF2B5EF4-FFF2-40B4-BE49-F238E27FC236}">
              <a16:creationId xmlns:a16="http://schemas.microsoft.com/office/drawing/2014/main" id="{6CFEE814-698C-4FD6-9CC2-8A4E8381D236}"/>
            </a:ext>
          </a:extLst>
        </xdr:cNvPr>
        <xdr:cNvPicPr>
          <a:picLocks noChangeAspect="1"/>
        </xdr:cNvPicPr>
      </xdr:nvPicPr>
      <xdr:blipFill>
        <a:blip xmlns:r="http://schemas.openxmlformats.org/officeDocument/2006/relationships" r:embed="rId3"/>
        <a:stretch>
          <a:fillRect/>
        </a:stretch>
      </xdr:blipFill>
      <xdr:spPr>
        <a:xfrm>
          <a:off x="9805458" y="6330114"/>
          <a:ext cx="4689536" cy="3899736"/>
        </a:xfrm>
        <a:prstGeom prst="rect">
          <a:avLst/>
        </a:prstGeom>
      </xdr:spPr>
    </xdr:pic>
    <xdr:clientData/>
  </xdr:twoCellAnchor>
  <xdr:twoCellAnchor editAs="oneCell">
    <xdr:from>
      <xdr:col>5</xdr:col>
      <xdr:colOff>656167</xdr:colOff>
      <xdr:row>8</xdr:row>
      <xdr:rowOff>84666</xdr:rowOff>
    </xdr:from>
    <xdr:to>
      <xdr:col>11</xdr:col>
      <xdr:colOff>120989</xdr:colOff>
      <xdr:row>24</xdr:row>
      <xdr:rowOff>61035</xdr:rowOff>
    </xdr:to>
    <xdr:pic>
      <xdr:nvPicPr>
        <xdr:cNvPr id="5" name="Picture 4">
          <a:extLst>
            <a:ext uri="{FF2B5EF4-FFF2-40B4-BE49-F238E27FC236}">
              <a16:creationId xmlns:a16="http://schemas.microsoft.com/office/drawing/2014/main" id="{94C23E6C-9732-4616-9973-3685020325EC}"/>
            </a:ext>
          </a:extLst>
        </xdr:cNvPr>
        <xdr:cNvPicPr>
          <a:picLocks noChangeAspect="1"/>
        </xdr:cNvPicPr>
      </xdr:nvPicPr>
      <xdr:blipFill>
        <a:blip xmlns:r="http://schemas.openxmlformats.org/officeDocument/2006/relationships" r:embed="rId4"/>
        <a:stretch>
          <a:fillRect/>
        </a:stretch>
      </xdr:blipFill>
      <xdr:spPr>
        <a:xfrm>
          <a:off x="9371542" y="1380066"/>
          <a:ext cx="5751322" cy="28243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169333</xdr:colOff>
      <xdr:row>1</xdr:row>
      <xdr:rowOff>89958</xdr:rowOff>
    </xdr:from>
    <xdr:to>
      <xdr:col>0</xdr:col>
      <xdr:colOff>1404044</xdr:colOff>
      <xdr:row>5</xdr:row>
      <xdr:rowOff>3077</xdr:rowOff>
    </xdr:to>
    <xdr:pic>
      <xdr:nvPicPr>
        <xdr:cNvPr id="2" name="Picture 1">
          <a:extLst>
            <a:ext uri="{FF2B5EF4-FFF2-40B4-BE49-F238E27FC236}">
              <a16:creationId xmlns:a16="http://schemas.microsoft.com/office/drawing/2014/main" id="{03FC2917-4FE0-4770-B203-FB619CC892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333" y="248708"/>
          <a:ext cx="1234711" cy="548119"/>
        </a:xfrm>
        <a:prstGeom prst="rect">
          <a:avLst/>
        </a:prstGeom>
      </xdr:spPr>
    </xdr:pic>
    <xdr:clientData/>
  </xdr:twoCellAnchor>
  <xdr:twoCellAnchor editAs="oneCell">
    <xdr:from>
      <xdr:col>5</xdr:col>
      <xdr:colOff>1047750</xdr:colOff>
      <xdr:row>25</xdr:row>
      <xdr:rowOff>137583</xdr:rowOff>
    </xdr:from>
    <xdr:to>
      <xdr:col>10</xdr:col>
      <xdr:colOff>655199</xdr:colOff>
      <xdr:row>34</xdr:row>
      <xdr:rowOff>87235</xdr:rowOff>
    </xdr:to>
    <xdr:pic>
      <xdr:nvPicPr>
        <xdr:cNvPr id="3" name="Picture 2">
          <a:extLst>
            <a:ext uri="{FF2B5EF4-FFF2-40B4-BE49-F238E27FC236}">
              <a16:creationId xmlns:a16="http://schemas.microsoft.com/office/drawing/2014/main" id="{C2FC4451-188A-4EB7-9078-4EBFBF37848F}"/>
            </a:ext>
          </a:extLst>
        </xdr:cNvPr>
        <xdr:cNvPicPr>
          <a:picLocks noChangeAspect="1"/>
        </xdr:cNvPicPr>
      </xdr:nvPicPr>
      <xdr:blipFill>
        <a:blip xmlns:r="http://schemas.openxmlformats.org/officeDocument/2006/relationships" r:embed="rId2"/>
        <a:stretch>
          <a:fillRect/>
        </a:stretch>
      </xdr:blipFill>
      <xdr:spPr>
        <a:xfrm>
          <a:off x="9763125" y="4471458"/>
          <a:ext cx="4998599" cy="1673677"/>
        </a:xfrm>
        <a:prstGeom prst="rect">
          <a:avLst/>
        </a:prstGeom>
      </xdr:spPr>
    </xdr:pic>
    <xdr:clientData/>
  </xdr:twoCellAnchor>
  <xdr:twoCellAnchor editAs="oneCell">
    <xdr:from>
      <xdr:col>5</xdr:col>
      <xdr:colOff>1090083</xdr:colOff>
      <xdr:row>35</xdr:row>
      <xdr:rowOff>81714</xdr:rowOff>
    </xdr:from>
    <xdr:to>
      <xdr:col>10</xdr:col>
      <xdr:colOff>388469</xdr:colOff>
      <xdr:row>56</xdr:row>
      <xdr:rowOff>95250</xdr:rowOff>
    </xdr:to>
    <xdr:pic>
      <xdr:nvPicPr>
        <xdr:cNvPr id="4" name="Picture 3">
          <a:extLst>
            <a:ext uri="{FF2B5EF4-FFF2-40B4-BE49-F238E27FC236}">
              <a16:creationId xmlns:a16="http://schemas.microsoft.com/office/drawing/2014/main" id="{BC1765D7-C12D-45D8-80AB-FC85BF2481F4}"/>
            </a:ext>
          </a:extLst>
        </xdr:cNvPr>
        <xdr:cNvPicPr>
          <a:picLocks noChangeAspect="1"/>
        </xdr:cNvPicPr>
      </xdr:nvPicPr>
      <xdr:blipFill>
        <a:blip xmlns:r="http://schemas.openxmlformats.org/officeDocument/2006/relationships" r:embed="rId3"/>
        <a:stretch>
          <a:fillRect/>
        </a:stretch>
      </xdr:blipFill>
      <xdr:spPr>
        <a:xfrm>
          <a:off x="9805458" y="6330114"/>
          <a:ext cx="4689536" cy="3899736"/>
        </a:xfrm>
        <a:prstGeom prst="rect">
          <a:avLst/>
        </a:prstGeom>
      </xdr:spPr>
    </xdr:pic>
    <xdr:clientData/>
  </xdr:twoCellAnchor>
  <xdr:twoCellAnchor editAs="oneCell">
    <xdr:from>
      <xdr:col>5</xdr:col>
      <xdr:colOff>656167</xdr:colOff>
      <xdr:row>8</xdr:row>
      <xdr:rowOff>84666</xdr:rowOff>
    </xdr:from>
    <xdr:to>
      <xdr:col>11</xdr:col>
      <xdr:colOff>120989</xdr:colOff>
      <xdr:row>24</xdr:row>
      <xdr:rowOff>61035</xdr:rowOff>
    </xdr:to>
    <xdr:pic>
      <xdr:nvPicPr>
        <xdr:cNvPr id="5" name="Picture 4">
          <a:extLst>
            <a:ext uri="{FF2B5EF4-FFF2-40B4-BE49-F238E27FC236}">
              <a16:creationId xmlns:a16="http://schemas.microsoft.com/office/drawing/2014/main" id="{5864A42F-53BB-452F-840D-F357AB587BB9}"/>
            </a:ext>
          </a:extLst>
        </xdr:cNvPr>
        <xdr:cNvPicPr>
          <a:picLocks noChangeAspect="1"/>
        </xdr:cNvPicPr>
      </xdr:nvPicPr>
      <xdr:blipFill>
        <a:blip xmlns:r="http://schemas.openxmlformats.org/officeDocument/2006/relationships" r:embed="rId4"/>
        <a:stretch>
          <a:fillRect/>
        </a:stretch>
      </xdr:blipFill>
      <xdr:spPr>
        <a:xfrm>
          <a:off x="9371542" y="1380066"/>
          <a:ext cx="5751322" cy="282434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6F29D-14AF-4B95-9FE5-07692AA33409}">
  <sheetPr>
    <tabColor rgb="FF00B0F0"/>
  </sheetPr>
  <dimension ref="A1:T76"/>
  <sheetViews>
    <sheetView tabSelected="1" view="pageBreakPreview" zoomScale="115" zoomScaleNormal="90" zoomScaleSheetLayoutView="115" workbookViewId="0">
      <selection activeCell="C62" sqref="C62"/>
    </sheetView>
  </sheetViews>
  <sheetFormatPr defaultRowHeight="12.75"/>
  <cols>
    <col min="1" max="1" width="32.42578125" customWidth="1"/>
    <col min="2" max="2" width="30.42578125" customWidth="1"/>
    <col min="3" max="3" width="30.140625" customWidth="1"/>
    <col min="4" max="4" width="20" customWidth="1"/>
    <col min="5" max="5" width="17.7109375" customWidth="1"/>
    <col min="6" max="6" width="17.140625" customWidth="1"/>
    <col min="7" max="7" width="27" bestFit="1" customWidth="1"/>
    <col min="8" max="9" width="11.5703125" customWidth="1"/>
    <col min="10" max="10" width="13.5703125" customWidth="1"/>
    <col min="11" max="11" width="13.42578125" customWidth="1"/>
    <col min="12" max="12" width="14.42578125" customWidth="1"/>
    <col min="13" max="13" width="16.140625" customWidth="1"/>
    <col min="14" max="14" width="11.7109375" bestFit="1" customWidth="1"/>
  </cols>
  <sheetData>
    <row r="1" spans="1:19">
      <c r="D1" s="8" t="s">
        <v>0</v>
      </c>
      <c r="E1" s="8"/>
      <c r="I1" s="8"/>
    </row>
    <row r="2" spans="1:19">
      <c r="D2" s="9" t="s">
        <v>1</v>
      </c>
      <c r="E2" s="9"/>
      <c r="I2" s="9"/>
    </row>
    <row r="3" spans="1:19">
      <c r="D3" s="9" t="s">
        <v>2</v>
      </c>
      <c r="E3" s="9"/>
      <c r="I3" s="9"/>
    </row>
    <row r="4" spans="1:19">
      <c r="D4" s="9" t="s">
        <v>3</v>
      </c>
      <c r="E4" s="9"/>
      <c r="I4" s="9"/>
    </row>
    <row r="5" spans="1:19">
      <c r="D5" s="9" t="s">
        <v>4</v>
      </c>
      <c r="E5" s="9"/>
      <c r="I5" s="9"/>
    </row>
    <row r="6" spans="1:19">
      <c r="A6" s="19" t="s">
        <v>5</v>
      </c>
      <c r="B6" s="20" t="s">
        <v>6</v>
      </c>
      <c r="C6" s="21" t="s">
        <v>7</v>
      </c>
      <c r="D6" s="21" t="e">
        <f ca="1">MID(CELL("filename",A2),FIND("[",CELL("filename",A2))+1,FIND("]",CELL("filename",A2))-FIND("[",CELL("filename",A2))-1)</f>
        <v>#VALUE!</v>
      </c>
    </row>
    <row r="7" spans="1:19">
      <c r="A7" s="19" t="s">
        <v>8</v>
      </c>
      <c r="B7" s="20" t="s">
        <v>9</v>
      </c>
      <c r="C7" s="21" t="s">
        <v>10</v>
      </c>
      <c r="D7" s="21" t="e">
        <f ca="1">MID(CELL("filename",A2),FIND("]",CELL("filename",A2))+1,255)</f>
        <v>#VALUE!</v>
      </c>
    </row>
    <row r="8" spans="1:19">
      <c r="A8" s="19" t="s">
        <v>11</v>
      </c>
      <c r="B8" s="22">
        <v>45177</v>
      </c>
      <c r="C8" s="21" t="s">
        <v>12</v>
      </c>
      <c r="D8" s="21"/>
    </row>
    <row r="9" spans="1:19">
      <c r="A9" s="19" t="s">
        <v>13</v>
      </c>
      <c r="B9" s="21" t="s">
        <v>14</v>
      </c>
      <c r="C9" s="21" t="s">
        <v>15</v>
      </c>
      <c r="D9" s="21"/>
    </row>
    <row r="10" spans="1:19">
      <c r="A10" s="19"/>
      <c r="B10" s="21"/>
      <c r="C10" s="21"/>
      <c r="D10" s="21"/>
    </row>
    <row r="11" spans="1:19" ht="15">
      <c r="A11" s="23" t="s">
        <v>16</v>
      </c>
      <c r="B11" s="21"/>
      <c r="C11" s="21"/>
      <c r="D11" s="21"/>
      <c r="S11" s="24"/>
    </row>
    <row r="12" spans="1:19" s="58" customFormat="1"/>
    <row r="13" spans="1:19" s="58" customFormat="1"/>
    <row r="14" spans="1:19" s="58" customFormat="1"/>
    <row r="15" spans="1:19" s="58" customFormat="1" ht="15.75">
      <c r="A15" s="4" t="s">
        <v>17</v>
      </c>
      <c r="B15" s="5"/>
      <c r="C15" s="5"/>
      <c r="D15" s="5"/>
      <c r="E15" s="5"/>
    </row>
    <row r="16" spans="1:19" s="58" customFormat="1">
      <c r="A16" s="6" t="s">
        <v>18</v>
      </c>
      <c r="B16" s="2"/>
      <c r="C16" s="2" t="s">
        <v>19</v>
      </c>
      <c r="D16" s="2"/>
      <c r="E16" s="2"/>
    </row>
    <row r="17" spans="1:20" s="58" customFormat="1">
      <c r="A17" s="7"/>
      <c r="B17" s="2"/>
      <c r="C17" s="2" t="s">
        <v>20</v>
      </c>
      <c r="D17" s="2"/>
      <c r="E17" s="2"/>
    </row>
    <row r="18" spans="1:20" s="58" customFormat="1">
      <c r="A18" s="7"/>
      <c r="B18" s="2"/>
      <c r="C18" s="2" t="s">
        <v>21</v>
      </c>
      <c r="D18" s="2"/>
      <c r="E18" s="2"/>
    </row>
    <row r="19" spans="1:20" s="58" customFormat="1">
      <c r="A19" s="6" t="s">
        <v>22</v>
      </c>
      <c r="B19" s="2"/>
      <c r="C19" s="2" t="s">
        <v>23</v>
      </c>
      <c r="D19" s="2"/>
      <c r="E19" s="2"/>
    </row>
    <row r="20" spans="1:20" s="58" customFormat="1">
      <c r="A20" s="2"/>
      <c r="B20" s="2"/>
      <c r="C20" s="2" t="s">
        <v>24</v>
      </c>
      <c r="D20" s="2"/>
      <c r="E20" s="2"/>
    </row>
    <row r="21" spans="1:20" s="58" customFormat="1">
      <c r="A21" s="2"/>
      <c r="B21" s="2"/>
      <c r="C21" s="2"/>
      <c r="D21" s="2"/>
      <c r="E21" s="2"/>
    </row>
    <row r="22" spans="1:20" s="58" customFormat="1">
      <c r="A22" s="13" t="s">
        <v>25</v>
      </c>
      <c r="B22" s="14" t="s">
        <v>26</v>
      </c>
      <c r="C22" s="59">
        <f>'Generated Report (1)'!C149</f>
        <v>187</v>
      </c>
      <c r="D22" s="15" t="s">
        <v>27</v>
      </c>
      <c r="E22" s="2"/>
    </row>
    <row r="23" spans="1:20" s="2" customFormat="1" ht="20.25" customHeight="1">
      <c r="A23" s="4" t="s">
        <v>28</v>
      </c>
    </row>
    <row r="24" spans="1:20" s="2" customFormat="1" ht="20.25" customHeight="1"/>
    <row r="25" spans="1:20" ht="15">
      <c r="A25" t="s">
        <v>29</v>
      </c>
      <c r="B25" s="77">
        <v>1.38</v>
      </c>
      <c r="C25" s="78"/>
      <c r="D25" s="27"/>
      <c r="E25" s="24"/>
      <c r="S25" s="24"/>
    </row>
    <row r="26" spans="1:20" ht="15">
      <c r="A26" s="60" t="s">
        <v>30</v>
      </c>
      <c r="B26" s="85">
        <f>B25*10000</f>
        <v>13799.999999999998</v>
      </c>
      <c r="C26" s="86"/>
      <c r="D26" s="21"/>
      <c r="E26" s="21"/>
      <c r="S26" s="24"/>
      <c r="T26" s="24"/>
    </row>
    <row r="27" spans="1:20" ht="15">
      <c r="A27" s="62"/>
      <c r="B27" s="63"/>
      <c r="C27" s="63"/>
      <c r="D27" s="21"/>
      <c r="E27" s="21"/>
      <c r="S27" s="25"/>
      <c r="T27" s="24"/>
    </row>
    <row r="28" spans="1:20" ht="15">
      <c r="A28" s="26"/>
      <c r="B28" s="64" t="s">
        <v>31</v>
      </c>
      <c r="C28" s="64" t="s">
        <v>32</v>
      </c>
      <c r="D28" s="21"/>
      <c r="E28" s="21"/>
      <c r="S28" s="27"/>
      <c r="T28" s="24"/>
    </row>
    <row r="29" spans="1:20" ht="15">
      <c r="A29" s="26" t="s">
        <v>33</v>
      </c>
      <c r="B29" s="61">
        <f>B26*0.62</f>
        <v>8555.9999999999982</v>
      </c>
      <c r="C29" s="61">
        <f>B26*0.38</f>
        <v>5243.9999999999991</v>
      </c>
      <c r="D29" s="21"/>
      <c r="E29" s="21"/>
      <c r="S29" s="27"/>
      <c r="T29" s="24"/>
    </row>
    <row r="30" spans="1:20" ht="15">
      <c r="A30" s="26" t="s">
        <v>34</v>
      </c>
      <c r="B30" s="79">
        <v>10</v>
      </c>
      <c r="C30" s="80"/>
      <c r="D30" s="21"/>
      <c r="E30" s="21"/>
      <c r="S30" s="27"/>
      <c r="T30" s="24"/>
    </row>
    <row r="31" spans="1:20" ht="15">
      <c r="A31" s="26" t="s">
        <v>35</v>
      </c>
      <c r="B31" s="81">
        <f>C22</f>
        <v>187</v>
      </c>
      <c r="C31" s="82"/>
      <c r="D31" s="21"/>
      <c r="S31" s="27"/>
      <c r="T31" s="24"/>
    </row>
    <row r="32" spans="1:20" ht="15">
      <c r="A32" s="26" t="s">
        <v>36</v>
      </c>
      <c r="B32" s="28">
        <v>0.95</v>
      </c>
      <c r="C32" s="28">
        <v>0.5</v>
      </c>
      <c r="D32" s="21"/>
      <c r="E32" s="87"/>
      <c r="F32" s="3"/>
      <c r="S32" s="27"/>
      <c r="T32" s="24"/>
    </row>
    <row r="33" spans="1:20" ht="15.75">
      <c r="A33" s="26" t="s">
        <v>37</v>
      </c>
      <c r="B33" s="83">
        <f>2.78*B32*B29*B30/10000</f>
        <v>22.596395999999991</v>
      </c>
      <c r="C33" s="83"/>
      <c r="D33" s="21"/>
      <c r="E33" s="87"/>
      <c r="F33" s="3"/>
      <c r="S33" s="27"/>
      <c r="T33" s="24"/>
    </row>
    <row r="34" spans="1:20" ht="15">
      <c r="A34" s="26" t="s">
        <v>38</v>
      </c>
      <c r="B34" s="49">
        <f>2.78*B29*B31*B32/10000</f>
        <v>422.55260519999985</v>
      </c>
      <c r="C34" s="49">
        <f>2.78*C29*B31*C32/10000</f>
        <v>136.30729199999996</v>
      </c>
      <c r="E34" s="88"/>
      <c r="F34" s="3"/>
      <c r="S34" s="25"/>
      <c r="T34" s="24"/>
    </row>
    <row r="35" spans="1:20" ht="15">
      <c r="A35" s="26" t="s">
        <v>39</v>
      </c>
      <c r="B35" s="84">
        <f>B34+C34</f>
        <v>558.85989719999975</v>
      </c>
      <c r="C35" s="84"/>
      <c r="E35" s="51"/>
      <c r="F35" s="32"/>
      <c r="S35" s="25"/>
      <c r="T35" s="24"/>
    </row>
    <row r="36" spans="1:20" ht="15">
      <c r="A36" s="16"/>
      <c r="B36" s="50"/>
      <c r="C36" s="50"/>
      <c r="S36" s="25"/>
      <c r="T36" s="24"/>
    </row>
    <row r="37" spans="1:20" ht="15">
      <c r="A37" s="29" t="s">
        <v>40</v>
      </c>
      <c r="S37" s="30"/>
      <c r="T37" s="24"/>
    </row>
    <row r="38" spans="1:20" ht="15">
      <c r="A38" s="18"/>
      <c r="B38" s="68" t="s">
        <v>41</v>
      </c>
      <c r="C38" s="68" t="s">
        <v>42</v>
      </c>
      <c r="D38" s="3"/>
      <c r="S38" s="27"/>
      <c r="T38" s="24"/>
    </row>
    <row r="39" spans="1:20" ht="17.25">
      <c r="A39" s="89" t="s">
        <v>43</v>
      </c>
      <c r="B39" s="90">
        <f>B29</f>
        <v>8555.9999999999982</v>
      </c>
      <c r="C39" s="90">
        <f>B39</f>
        <v>8555.9999999999982</v>
      </c>
      <c r="D39" s="3"/>
      <c r="S39" s="27"/>
      <c r="T39" s="24"/>
    </row>
    <row r="40" spans="1:20" ht="15">
      <c r="A40" s="89" t="s">
        <v>44</v>
      </c>
      <c r="B40" s="57">
        <f>B35/1000</f>
        <v>0.55885989719999973</v>
      </c>
      <c r="C40" s="31">
        <f>B33/1000</f>
        <v>2.2596395999999991E-2</v>
      </c>
      <c r="D40" s="32"/>
      <c r="S40" s="24"/>
      <c r="T40" s="24"/>
    </row>
    <row r="41" spans="1:20" ht="15">
      <c r="A41" s="33" t="s">
        <v>45</v>
      </c>
      <c r="B41" s="35">
        <v>0.2</v>
      </c>
      <c r="C41" s="35">
        <v>0.1</v>
      </c>
      <c r="S41" s="24"/>
      <c r="T41" s="24"/>
    </row>
    <row r="42" spans="1:20" ht="15">
      <c r="A42" s="91" t="s">
        <v>46</v>
      </c>
      <c r="B42" s="69">
        <v>1.6E-2</v>
      </c>
      <c r="C42" s="69">
        <v>1.6E-2</v>
      </c>
      <c r="D42" s="12"/>
      <c r="S42" s="24"/>
    </row>
    <row r="43" spans="1:20">
      <c r="A43" s="33" t="s">
        <v>47</v>
      </c>
      <c r="B43" s="34">
        <v>3</v>
      </c>
      <c r="C43" s="34">
        <v>3</v>
      </c>
    </row>
    <row r="44" spans="1:20">
      <c r="A44" s="33" t="s">
        <v>48</v>
      </c>
      <c r="B44" s="36">
        <v>2</v>
      </c>
      <c r="C44" s="36">
        <v>2</v>
      </c>
    </row>
    <row r="45" spans="1:20" ht="15">
      <c r="A45" s="92" t="s">
        <v>49</v>
      </c>
      <c r="B45" s="52">
        <f>B41*B43*2+B44</f>
        <v>3.2</v>
      </c>
      <c r="C45" s="52">
        <f>C41*C43*2+C44</f>
        <v>2.6</v>
      </c>
    </row>
    <row r="46" spans="1:20">
      <c r="A46" s="38" t="s">
        <v>50</v>
      </c>
      <c r="B46" s="52">
        <f>B41*B44+B41*B43*B41</f>
        <v>0.52</v>
      </c>
      <c r="C46" s="52">
        <f>C41*C44+C41*C43*C41</f>
        <v>0.23</v>
      </c>
    </row>
    <row r="47" spans="1:20">
      <c r="A47" s="38" t="s">
        <v>51</v>
      </c>
      <c r="B47" s="52">
        <f>(((B41*B43)^2+(B41^2))^0.5)*2+B44</f>
        <v>3.264911064067352</v>
      </c>
      <c r="C47" s="52">
        <f>(((C41*C43)^2+(C41^2))^0.5)*2+C44</f>
        <v>2.632455532033676</v>
      </c>
    </row>
    <row r="48" spans="1:20" ht="15">
      <c r="A48" s="39" t="s">
        <v>52</v>
      </c>
      <c r="B48" s="52">
        <f>B46/B47</f>
        <v>0.15926926945207379</v>
      </c>
      <c r="C48" s="52">
        <f>C46/C47</f>
        <v>8.7370896564515146E-2</v>
      </c>
    </row>
    <row r="49" spans="1:9">
      <c r="A49" s="18" t="s">
        <v>53</v>
      </c>
      <c r="B49" s="53">
        <v>0.03</v>
      </c>
      <c r="C49" s="53">
        <v>0.25</v>
      </c>
    </row>
    <row r="50" spans="1:9" ht="15">
      <c r="A50" s="40" t="s">
        <v>54</v>
      </c>
      <c r="B50" s="56">
        <f>1/B49*B46*B48^0.67*B42^0.5</f>
        <v>0.64028084911204552</v>
      </c>
      <c r="C50" s="56">
        <f>1/C49*C46*C48^0.67*C42^0.5</f>
        <v>2.2728122919987864E-2</v>
      </c>
      <c r="D50" s="1"/>
      <c r="G50" s="41"/>
      <c r="H50" s="42"/>
      <c r="I50" s="43"/>
    </row>
    <row r="51" spans="1:9" ht="15">
      <c r="A51" s="89" t="s">
        <v>55</v>
      </c>
      <c r="B51" s="93">
        <f>B50/B46</f>
        <v>1.2313093252154721</v>
      </c>
      <c r="C51" s="93">
        <f>C50/C46</f>
        <v>9.8817925739077661E-2</v>
      </c>
      <c r="G51" s="17"/>
    </row>
    <row r="52" spans="1:9" ht="15">
      <c r="A52" s="89" t="s">
        <v>56</v>
      </c>
      <c r="B52" s="37">
        <v>0</v>
      </c>
      <c r="C52" s="37">
        <v>9</v>
      </c>
      <c r="G52" s="94"/>
    </row>
    <row r="53" spans="1:9" ht="15">
      <c r="A53" s="18" t="s">
        <v>57</v>
      </c>
      <c r="B53" s="44"/>
      <c r="C53" s="44">
        <f>C51*C52*60</f>
        <v>53.361679899101937</v>
      </c>
      <c r="G53" s="94"/>
    </row>
    <row r="54" spans="1:9" ht="15">
      <c r="A54" t="s">
        <v>58</v>
      </c>
      <c r="B54" s="44"/>
      <c r="C54" s="44">
        <f>2*C53</f>
        <v>106.72335979820387</v>
      </c>
      <c r="G54" s="94"/>
    </row>
    <row r="55" spans="1:9" ht="15">
      <c r="A55" s="89" t="s">
        <v>59</v>
      </c>
      <c r="B55" s="45">
        <v>0.15</v>
      </c>
      <c r="C55" s="45"/>
      <c r="G55" s="94"/>
    </row>
    <row r="56" spans="1:9" ht="15">
      <c r="A56" s="94"/>
      <c r="D56" s="94"/>
    </row>
    <row r="58" spans="1:9" ht="15">
      <c r="A58" s="17" t="s">
        <v>60</v>
      </c>
      <c r="B58" s="46"/>
      <c r="C58" s="46"/>
      <c r="D58" s="17"/>
    </row>
    <row r="59" spans="1:9">
      <c r="A59" s="18" t="s">
        <v>61</v>
      </c>
      <c r="B59" s="47">
        <f>B44</f>
        <v>2</v>
      </c>
      <c r="C59" s="11"/>
    </row>
    <row r="60" spans="1:9" ht="15">
      <c r="A60" s="89" t="s">
        <v>62</v>
      </c>
      <c r="B60" s="10">
        <f>B55+B41</f>
        <v>0.35</v>
      </c>
      <c r="C60" s="95"/>
    </row>
    <row r="61" spans="1:9">
      <c r="A61" s="18" t="s">
        <v>63</v>
      </c>
      <c r="B61" s="48">
        <f>B59+B60*B43*2</f>
        <v>4.0999999999999996</v>
      </c>
      <c r="C61" s="54"/>
    </row>
    <row r="62" spans="1:9" ht="15">
      <c r="A62" s="18" t="s">
        <v>64</v>
      </c>
      <c r="B62" s="70">
        <f>B42</f>
        <v>1.6E-2</v>
      </c>
      <c r="C62" s="55"/>
      <c r="F62" s="96"/>
    </row>
    <row r="63" spans="1:9">
      <c r="A63" s="18" t="s">
        <v>65</v>
      </c>
      <c r="B63" s="18">
        <f>B43</f>
        <v>3</v>
      </c>
    </row>
    <row r="71" spans="1:5" ht="15">
      <c r="A71" s="72" t="s">
        <v>60</v>
      </c>
      <c r="B71" s="73" t="s">
        <v>66</v>
      </c>
      <c r="C71" s="73" t="s">
        <v>67</v>
      </c>
      <c r="D71" s="73" t="s">
        <v>68</v>
      </c>
      <c r="E71" s="73" t="s">
        <v>69</v>
      </c>
    </row>
    <row r="72" spans="1:5">
      <c r="A72" s="18" t="s">
        <v>61</v>
      </c>
      <c r="B72" s="45">
        <v>2</v>
      </c>
      <c r="C72" s="45">
        <v>1.5</v>
      </c>
      <c r="D72" s="45">
        <v>2</v>
      </c>
      <c r="E72" s="45">
        <v>2</v>
      </c>
    </row>
    <row r="73" spans="1:5" ht="15">
      <c r="A73" s="89" t="s">
        <v>62</v>
      </c>
      <c r="B73" s="74">
        <v>0.35</v>
      </c>
      <c r="C73" s="74">
        <v>0.3</v>
      </c>
      <c r="D73" s="74">
        <v>0.33999999999999997</v>
      </c>
      <c r="E73" s="74">
        <v>0.35</v>
      </c>
    </row>
    <row r="74" spans="1:5">
      <c r="A74" s="18" t="s">
        <v>63</v>
      </c>
      <c r="B74" s="37">
        <v>4.0999999999999996</v>
      </c>
      <c r="C74" s="37">
        <v>3.3</v>
      </c>
      <c r="D74" s="37">
        <v>4.04</v>
      </c>
      <c r="E74" s="37">
        <v>4.0999999999999996</v>
      </c>
    </row>
    <row r="75" spans="1:5">
      <c r="A75" s="18" t="s">
        <v>64</v>
      </c>
      <c r="B75" s="75">
        <v>1.6E-2</v>
      </c>
      <c r="C75" s="75">
        <v>1.4999999999999999E-2</v>
      </c>
      <c r="D75" s="75">
        <v>1.6E-2</v>
      </c>
      <c r="E75" s="75">
        <v>0.01</v>
      </c>
    </row>
    <row r="76" spans="1:5">
      <c r="A76" s="18" t="s">
        <v>65</v>
      </c>
      <c r="B76" s="76">
        <v>3</v>
      </c>
      <c r="C76" s="76">
        <v>3</v>
      </c>
      <c r="D76" s="76">
        <v>3</v>
      </c>
      <c r="E76" s="76">
        <v>3</v>
      </c>
    </row>
  </sheetData>
  <mergeCells count="6">
    <mergeCell ref="B25:C25"/>
    <mergeCell ref="B30:C30"/>
    <mergeCell ref="B31:C31"/>
    <mergeCell ref="B33:C33"/>
    <mergeCell ref="B35:C35"/>
    <mergeCell ref="B26:C26"/>
  </mergeCell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69FE-F615-42FB-9705-8FB73FC49056}">
  <sheetPr>
    <tabColor rgb="FF00B0F0"/>
  </sheetPr>
  <dimension ref="A1:T63"/>
  <sheetViews>
    <sheetView view="pageBreakPreview" topLeftCell="A54" zoomScaleNormal="90" zoomScaleSheetLayoutView="100" workbookViewId="0">
      <selection activeCell="B59" sqref="B59:B63"/>
    </sheetView>
  </sheetViews>
  <sheetFormatPr defaultRowHeight="12.75"/>
  <cols>
    <col min="1" max="1" width="32.42578125" customWidth="1"/>
    <col min="2" max="2" width="30.42578125" customWidth="1"/>
    <col min="3" max="3" width="30.140625" customWidth="1"/>
    <col min="4" max="4" width="20" customWidth="1"/>
    <col min="5" max="5" width="17.7109375" customWidth="1"/>
    <col min="6" max="6" width="17.140625" customWidth="1"/>
    <col min="7" max="7" width="27" bestFit="1" customWidth="1"/>
    <col min="8" max="9" width="11.5703125" customWidth="1"/>
    <col min="10" max="10" width="13.5703125" customWidth="1"/>
    <col min="11" max="11" width="13.42578125" customWidth="1"/>
    <col min="12" max="12" width="14.42578125" customWidth="1"/>
    <col min="13" max="13" width="16.140625" customWidth="1"/>
    <col min="14" max="14" width="11.7109375" bestFit="1" customWidth="1"/>
  </cols>
  <sheetData>
    <row r="1" spans="1:19">
      <c r="D1" s="8" t="s">
        <v>0</v>
      </c>
      <c r="E1" s="8"/>
      <c r="I1" s="8"/>
    </row>
    <row r="2" spans="1:19">
      <c r="D2" s="9" t="s">
        <v>1</v>
      </c>
      <c r="E2" s="9"/>
      <c r="I2" s="9"/>
    </row>
    <row r="3" spans="1:19">
      <c r="D3" s="9" t="s">
        <v>2</v>
      </c>
      <c r="E3" s="9"/>
      <c r="I3" s="9"/>
    </row>
    <row r="4" spans="1:19">
      <c r="D4" s="9" t="s">
        <v>3</v>
      </c>
      <c r="E4" s="9"/>
      <c r="I4" s="9"/>
    </row>
    <row r="5" spans="1:19">
      <c r="D5" s="9" t="s">
        <v>4</v>
      </c>
      <c r="E5" s="9"/>
      <c r="I5" s="9"/>
    </row>
    <row r="6" spans="1:19">
      <c r="A6" s="19" t="s">
        <v>5</v>
      </c>
      <c r="B6" s="20" t="s">
        <v>6</v>
      </c>
      <c r="C6" s="21" t="s">
        <v>7</v>
      </c>
      <c r="D6" s="21" t="e">
        <f ca="1">MID(CELL("filename",A2),FIND("[",CELL("filename",A2))+1,FIND("]",CELL("filename",A2))-FIND("[",CELL("filename",A2))-1)</f>
        <v>#VALUE!</v>
      </c>
    </row>
    <row r="7" spans="1:19">
      <c r="A7" s="19" t="s">
        <v>8</v>
      </c>
      <c r="B7" s="20" t="s">
        <v>9</v>
      </c>
      <c r="C7" s="21" t="s">
        <v>10</v>
      </c>
      <c r="D7" s="21" t="e">
        <f ca="1">MID(CELL("filename",A2),FIND("]",CELL("filename",A2))+1,255)</f>
        <v>#VALUE!</v>
      </c>
    </row>
    <row r="8" spans="1:19">
      <c r="A8" s="19" t="s">
        <v>11</v>
      </c>
      <c r="B8" s="22">
        <v>45177</v>
      </c>
      <c r="C8" s="21" t="s">
        <v>12</v>
      </c>
      <c r="D8" s="21"/>
    </row>
    <row r="9" spans="1:19">
      <c r="A9" s="19" t="s">
        <v>13</v>
      </c>
      <c r="B9" s="21" t="s">
        <v>14</v>
      </c>
      <c r="C9" s="21" t="s">
        <v>15</v>
      </c>
      <c r="D9" s="21"/>
    </row>
    <row r="10" spans="1:19">
      <c r="A10" s="19"/>
      <c r="B10" s="21"/>
      <c r="C10" s="21"/>
      <c r="D10" s="21"/>
    </row>
    <row r="11" spans="1:19" ht="15">
      <c r="A11" s="23" t="s">
        <v>70</v>
      </c>
      <c r="B11" s="21"/>
      <c r="C11" s="21"/>
      <c r="D11" s="21"/>
      <c r="S11" s="24"/>
    </row>
    <row r="12" spans="1:19" s="58" customFormat="1"/>
    <row r="13" spans="1:19" s="58" customFormat="1"/>
    <row r="14" spans="1:19" s="58" customFormat="1"/>
    <row r="15" spans="1:19" s="58" customFormat="1" ht="15.75">
      <c r="A15" s="4" t="s">
        <v>17</v>
      </c>
      <c r="B15" s="5"/>
      <c r="C15" s="5"/>
      <c r="D15" s="5"/>
      <c r="E15" s="5"/>
    </row>
    <row r="16" spans="1:19" s="58" customFormat="1">
      <c r="A16" s="6" t="s">
        <v>18</v>
      </c>
      <c r="B16" s="2"/>
      <c r="C16" s="2" t="s">
        <v>19</v>
      </c>
      <c r="D16" s="2"/>
      <c r="E16" s="2"/>
    </row>
    <row r="17" spans="1:20" s="58" customFormat="1">
      <c r="A17" s="7"/>
      <c r="B17" s="2"/>
      <c r="C17" s="2" t="s">
        <v>20</v>
      </c>
      <c r="D17" s="2"/>
      <c r="E17" s="2"/>
    </row>
    <row r="18" spans="1:20" s="58" customFormat="1">
      <c r="A18" s="7"/>
      <c r="B18" s="2"/>
      <c r="C18" s="2" t="s">
        <v>21</v>
      </c>
      <c r="D18" s="2"/>
      <c r="E18" s="2"/>
    </row>
    <row r="19" spans="1:20" s="58" customFormat="1">
      <c r="A19" s="6" t="s">
        <v>22</v>
      </c>
      <c r="B19" s="2"/>
      <c r="C19" s="2" t="s">
        <v>23</v>
      </c>
      <c r="D19" s="2"/>
      <c r="E19" s="2"/>
    </row>
    <row r="20" spans="1:20" s="58" customFormat="1">
      <c r="A20" s="2"/>
      <c r="B20" s="2"/>
      <c r="C20" s="2" t="s">
        <v>24</v>
      </c>
      <c r="D20" s="2"/>
      <c r="E20" s="2"/>
    </row>
    <row r="21" spans="1:20" s="58" customFormat="1">
      <c r="A21" s="2"/>
      <c r="B21" s="2"/>
      <c r="C21" s="2"/>
      <c r="D21" s="2"/>
      <c r="E21" s="2"/>
    </row>
    <row r="22" spans="1:20" s="58" customFormat="1">
      <c r="A22" s="13" t="s">
        <v>25</v>
      </c>
      <c r="B22" s="14" t="s">
        <v>26</v>
      </c>
      <c r="C22" s="59">
        <f>'Generated Report (1)'!C149</f>
        <v>187</v>
      </c>
      <c r="D22" s="15" t="s">
        <v>27</v>
      </c>
      <c r="E22" s="2"/>
    </row>
    <row r="23" spans="1:20" s="2" customFormat="1" ht="20.25" customHeight="1">
      <c r="A23" s="4" t="s">
        <v>28</v>
      </c>
    </row>
    <row r="24" spans="1:20" s="2" customFormat="1" ht="20.25" customHeight="1"/>
    <row r="25" spans="1:20" ht="15">
      <c r="A25" s="60" t="s">
        <v>29</v>
      </c>
      <c r="B25" s="77">
        <v>0.69</v>
      </c>
      <c r="C25" s="78"/>
      <c r="D25" s="27"/>
      <c r="E25" s="24"/>
      <c r="S25" s="24"/>
    </row>
    <row r="26" spans="1:20" ht="15">
      <c r="A26" s="60" t="s">
        <v>30</v>
      </c>
      <c r="B26" s="85">
        <f>B25*10000</f>
        <v>6899.9999999999991</v>
      </c>
      <c r="C26" s="86"/>
      <c r="D26" s="21"/>
      <c r="E26" s="21"/>
      <c r="S26" s="24"/>
      <c r="T26" s="24"/>
    </row>
    <row r="27" spans="1:20" ht="15">
      <c r="A27" s="62"/>
      <c r="B27" s="63"/>
      <c r="C27" s="63"/>
      <c r="D27" s="21"/>
      <c r="E27" s="21"/>
      <c r="S27" s="25"/>
      <c r="T27" s="24"/>
    </row>
    <row r="28" spans="1:20" ht="15">
      <c r="A28" s="26"/>
      <c r="B28" s="64" t="s">
        <v>31</v>
      </c>
      <c r="C28" s="64" t="s">
        <v>32</v>
      </c>
      <c r="D28" s="21"/>
      <c r="E28" s="21"/>
      <c r="S28" s="27"/>
      <c r="T28" s="24"/>
    </row>
    <row r="29" spans="1:20" ht="15">
      <c r="A29" s="26" t="s">
        <v>33</v>
      </c>
      <c r="B29" s="61">
        <f>B26*0.62</f>
        <v>4277.9999999999991</v>
      </c>
      <c r="C29" s="61">
        <f>B26*0.38</f>
        <v>2621.9999999999995</v>
      </c>
      <c r="D29" s="21"/>
      <c r="E29" s="21"/>
      <c r="S29" s="27"/>
      <c r="T29" s="24"/>
    </row>
    <row r="30" spans="1:20" ht="15">
      <c r="A30" s="26" t="s">
        <v>34</v>
      </c>
      <c r="B30" s="79">
        <v>10</v>
      </c>
      <c r="C30" s="80"/>
      <c r="D30" s="21"/>
      <c r="E30" s="21"/>
      <c r="S30" s="27"/>
      <c r="T30" s="24"/>
    </row>
    <row r="31" spans="1:20" ht="15">
      <c r="A31" s="26" t="s">
        <v>35</v>
      </c>
      <c r="B31" s="81">
        <f>C22</f>
        <v>187</v>
      </c>
      <c r="C31" s="82"/>
      <c r="D31" s="21"/>
      <c r="S31" s="27"/>
      <c r="T31" s="24"/>
    </row>
    <row r="32" spans="1:20" ht="15">
      <c r="A32" s="26" t="s">
        <v>36</v>
      </c>
      <c r="B32" s="28">
        <v>0.95</v>
      </c>
      <c r="C32" s="28">
        <v>0.5</v>
      </c>
      <c r="D32" s="21"/>
      <c r="E32" s="87"/>
      <c r="F32" s="3"/>
      <c r="S32" s="27"/>
      <c r="T32" s="24"/>
    </row>
    <row r="33" spans="1:20" ht="15.75">
      <c r="A33" s="26" t="s">
        <v>37</v>
      </c>
      <c r="B33" s="83">
        <f>2.78*B32*B29*B30/10000</f>
        <v>11.298197999999996</v>
      </c>
      <c r="C33" s="83"/>
      <c r="D33" s="21"/>
      <c r="E33" s="87"/>
      <c r="F33" s="3"/>
      <c r="S33" s="27"/>
      <c r="T33" s="24"/>
    </row>
    <row r="34" spans="1:20" ht="15">
      <c r="A34" s="26" t="s">
        <v>38</v>
      </c>
      <c r="B34" s="49">
        <f>2.78*B29*B31*B32/10000</f>
        <v>211.27630259999992</v>
      </c>
      <c r="C34" s="49">
        <f>2.78*C29*B31*C32/10000</f>
        <v>68.153645999999981</v>
      </c>
      <c r="E34" s="88"/>
      <c r="F34" s="3"/>
      <c r="S34" s="25"/>
      <c r="T34" s="24"/>
    </row>
    <row r="35" spans="1:20" ht="15">
      <c r="A35" s="26" t="s">
        <v>39</v>
      </c>
      <c r="B35" s="84">
        <f>B34+C34</f>
        <v>279.42994859999988</v>
      </c>
      <c r="C35" s="84"/>
      <c r="E35" s="51"/>
      <c r="F35" s="32"/>
      <c r="S35" s="25"/>
      <c r="T35" s="24"/>
    </row>
    <row r="36" spans="1:20" ht="15">
      <c r="A36" s="16"/>
      <c r="B36" s="50"/>
      <c r="C36" s="50"/>
      <c r="S36" s="25"/>
      <c r="T36" s="24"/>
    </row>
    <row r="37" spans="1:20" ht="15">
      <c r="A37" s="29" t="s">
        <v>40</v>
      </c>
      <c r="S37" s="30"/>
      <c r="T37" s="24"/>
    </row>
    <row r="38" spans="1:20" ht="15">
      <c r="A38" s="18"/>
      <c r="B38" s="68" t="s">
        <v>41</v>
      </c>
      <c r="C38" s="68" t="s">
        <v>42</v>
      </c>
      <c r="D38" s="3"/>
      <c r="S38" s="27"/>
      <c r="T38" s="24"/>
    </row>
    <row r="39" spans="1:20" ht="17.25">
      <c r="A39" s="89" t="s">
        <v>43</v>
      </c>
      <c r="B39" s="90">
        <f>B29</f>
        <v>4277.9999999999991</v>
      </c>
      <c r="C39" s="90">
        <f>B39</f>
        <v>4277.9999999999991</v>
      </c>
      <c r="D39" s="3"/>
      <c r="S39" s="27"/>
      <c r="T39" s="24"/>
    </row>
    <row r="40" spans="1:20" ht="15">
      <c r="A40" s="89" t="s">
        <v>44</v>
      </c>
      <c r="B40" s="57">
        <f>B35/1000</f>
        <v>0.27942994859999987</v>
      </c>
      <c r="C40" s="31">
        <f>B33/1000</f>
        <v>1.1298197999999995E-2</v>
      </c>
      <c r="D40" s="32"/>
      <c r="S40" s="24"/>
      <c r="T40" s="24"/>
    </row>
    <row r="41" spans="1:20" ht="15">
      <c r="A41" s="33" t="s">
        <v>45</v>
      </c>
      <c r="B41" s="35">
        <v>0.15</v>
      </c>
      <c r="C41" s="35">
        <v>0.1</v>
      </c>
      <c r="S41" s="24"/>
      <c r="T41" s="24"/>
    </row>
    <row r="42" spans="1:20" ht="15">
      <c r="A42" s="91" t="s">
        <v>46</v>
      </c>
      <c r="B42" s="69">
        <v>1.4999999999999999E-2</v>
      </c>
      <c r="C42" s="69">
        <v>1.4999999999999999E-2</v>
      </c>
      <c r="D42" s="12"/>
      <c r="S42" s="24"/>
    </row>
    <row r="43" spans="1:20">
      <c r="A43" s="33" t="s">
        <v>47</v>
      </c>
      <c r="B43" s="34">
        <v>3</v>
      </c>
      <c r="C43" s="34">
        <v>3</v>
      </c>
    </row>
    <row r="44" spans="1:20">
      <c r="A44" s="33" t="s">
        <v>48</v>
      </c>
      <c r="B44" s="36">
        <v>1.5</v>
      </c>
      <c r="C44" s="36">
        <v>1.5</v>
      </c>
    </row>
    <row r="45" spans="1:20" ht="15">
      <c r="A45" s="92" t="s">
        <v>49</v>
      </c>
      <c r="B45" s="52">
        <f>B41*B43*2+B44</f>
        <v>2.4</v>
      </c>
      <c r="C45" s="52">
        <f>C41*C43*2+C44</f>
        <v>2.1</v>
      </c>
    </row>
    <row r="46" spans="1:20">
      <c r="A46" s="38" t="s">
        <v>50</v>
      </c>
      <c r="B46" s="52">
        <f>B41*B44+B41*B43*B41</f>
        <v>0.29249999999999998</v>
      </c>
      <c r="C46" s="52">
        <f>C41*C44+C41*C43*C41</f>
        <v>0.18000000000000002</v>
      </c>
    </row>
    <row r="47" spans="1:20">
      <c r="A47" s="38" t="s">
        <v>51</v>
      </c>
      <c r="B47" s="52">
        <f>(((B41*B43)^2+(B41^2))^0.5)*2+B44</f>
        <v>2.4486832980505135</v>
      </c>
      <c r="C47" s="52">
        <f>(((C41*C43)^2+(C41^2))^0.5)*2+C44</f>
        <v>2.132455532033676</v>
      </c>
    </row>
    <row r="48" spans="1:20" ht="15">
      <c r="A48" s="39" t="s">
        <v>52</v>
      </c>
      <c r="B48" s="52">
        <f>B46/B47</f>
        <v>0.11945195208905535</v>
      </c>
      <c r="C48" s="52">
        <f>C46/C47</f>
        <v>8.4409732018345049E-2</v>
      </c>
    </row>
    <row r="49" spans="1:9">
      <c r="A49" s="18" t="s">
        <v>53</v>
      </c>
      <c r="B49" s="53">
        <v>0.03</v>
      </c>
      <c r="C49" s="53">
        <v>0.25</v>
      </c>
    </row>
    <row r="50" spans="1:9" ht="15">
      <c r="A50" s="40" t="s">
        <v>54</v>
      </c>
      <c r="B50" s="56">
        <f>1/B49*B46*B48^0.67*B42^0.5</f>
        <v>0.28758731337327748</v>
      </c>
      <c r="C50" s="56">
        <f>1/C49*C46*C48^0.67*C42^0.5</f>
        <v>1.6829108691867319E-2</v>
      </c>
      <c r="D50" s="1"/>
      <c r="G50" s="41"/>
      <c r="H50" s="42"/>
      <c r="I50" s="43"/>
    </row>
    <row r="51" spans="1:9" ht="15">
      <c r="A51" s="89" t="s">
        <v>55</v>
      </c>
      <c r="B51" s="93">
        <f>B50/B46</f>
        <v>0.98320449016505129</v>
      </c>
      <c r="C51" s="93">
        <f>C50/C46</f>
        <v>9.3495048288151764E-2</v>
      </c>
      <c r="G51" s="17"/>
    </row>
    <row r="52" spans="1:9" ht="15">
      <c r="A52" s="89" t="s">
        <v>56</v>
      </c>
      <c r="B52" s="37">
        <v>0</v>
      </c>
      <c r="C52" s="37">
        <v>9</v>
      </c>
      <c r="G52" s="94"/>
    </row>
    <row r="53" spans="1:9" ht="15">
      <c r="A53" s="18" t="s">
        <v>57</v>
      </c>
      <c r="B53" s="44"/>
      <c r="C53" s="44">
        <f>C51*C52*60</f>
        <v>50.487326075601956</v>
      </c>
      <c r="G53" s="94"/>
    </row>
    <row r="54" spans="1:9" ht="15">
      <c r="A54" t="s">
        <v>58</v>
      </c>
      <c r="B54" s="44"/>
      <c r="C54" s="44">
        <f>2*C53</f>
        <v>100.97465215120391</v>
      </c>
      <c r="G54" s="94"/>
    </row>
    <row r="55" spans="1:9" ht="15">
      <c r="A55" s="89" t="s">
        <v>59</v>
      </c>
      <c r="B55" s="45">
        <v>0.15</v>
      </c>
      <c r="C55" s="45"/>
      <c r="G55" s="94"/>
    </row>
    <row r="56" spans="1:9" ht="15">
      <c r="A56" s="94"/>
      <c r="D56" s="94"/>
    </row>
    <row r="58" spans="1:9" ht="15">
      <c r="A58" s="17" t="s">
        <v>60</v>
      </c>
      <c r="B58" s="46"/>
      <c r="C58" s="46"/>
      <c r="D58" s="17"/>
    </row>
    <row r="59" spans="1:9">
      <c r="A59" s="18" t="s">
        <v>61</v>
      </c>
      <c r="B59" s="47">
        <f>B44</f>
        <v>1.5</v>
      </c>
      <c r="C59" s="11"/>
    </row>
    <row r="60" spans="1:9" ht="15">
      <c r="A60" s="89" t="s">
        <v>62</v>
      </c>
      <c r="B60" s="10">
        <f>B55+B41</f>
        <v>0.3</v>
      </c>
      <c r="C60" s="95"/>
    </row>
    <row r="61" spans="1:9">
      <c r="A61" s="18" t="s">
        <v>63</v>
      </c>
      <c r="B61" s="48">
        <f>B59+B60*B43*2</f>
        <v>3.3</v>
      </c>
      <c r="C61" s="54"/>
    </row>
    <row r="62" spans="1:9" ht="15">
      <c r="A62" s="18" t="s">
        <v>64</v>
      </c>
      <c r="B62" s="70">
        <f>B42</f>
        <v>1.4999999999999999E-2</v>
      </c>
      <c r="C62" s="55"/>
      <c r="F62" s="96"/>
    </row>
    <row r="63" spans="1:9">
      <c r="A63" s="18" t="s">
        <v>65</v>
      </c>
      <c r="B63" s="18">
        <f>B43</f>
        <v>3</v>
      </c>
    </row>
  </sheetData>
  <mergeCells count="6">
    <mergeCell ref="B35:C35"/>
    <mergeCell ref="B25:C25"/>
    <mergeCell ref="B26:C26"/>
    <mergeCell ref="B30:C30"/>
    <mergeCell ref="B31:C31"/>
    <mergeCell ref="B33:C3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F52DD-9695-42E3-8EE1-141BE4D5B0FD}">
  <sheetPr>
    <tabColor rgb="FF00B0F0"/>
  </sheetPr>
  <dimension ref="A1:T63"/>
  <sheetViews>
    <sheetView view="pageBreakPreview" topLeftCell="A60" zoomScale="115" zoomScaleNormal="90" zoomScaleSheetLayoutView="115" workbookViewId="0">
      <selection activeCell="B59" sqref="B59:B63"/>
    </sheetView>
  </sheetViews>
  <sheetFormatPr defaultRowHeight="12.75"/>
  <cols>
    <col min="1" max="1" width="32.42578125" customWidth="1"/>
    <col min="2" max="2" width="30.42578125" customWidth="1"/>
    <col min="3" max="3" width="30.140625" customWidth="1"/>
    <col min="4" max="4" width="20" customWidth="1"/>
    <col min="5" max="5" width="17.7109375" customWidth="1"/>
    <col min="6" max="6" width="17.140625" customWidth="1"/>
    <col min="7" max="7" width="27" bestFit="1" customWidth="1"/>
    <col min="8" max="9" width="11.5703125" customWidth="1"/>
    <col min="10" max="10" width="13.5703125" customWidth="1"/>
    <col min="11" max="11" width="13.42578125" customWidth="1"/>
    <col min="12" max="12" width="14.42578125" customWidth="1"/>
    <col min="13" max="13" width="16.140625" customWidth="1"/>
    <col min="14" max="14" width="11.7109375" bestFit="1" customWidth="1"/>
  </cols>
  <sheetData>
    <row r="1" spans="1:19">
      <c r="D1" s="8" t="s">
        <v>0</v>
      </c>
      <c r="E1" s="8"/>
      <c r="I1" s="8"/>
    </row>
    <row r="2" spans="1:19">
      <c r="D2" s="9" t="s">
        <v>1</v>
      </c>
      <c r="E2" s="9"/>
      <c r="I2" s="9"/>
    </row>
    <row r="3" spans="1:19">
      <c r="D3" s="9" t="s">
        <v>2</v>
      </c>
      <c r="E3" s="9"/>
      <c r="I3" s="9"/>
    </row>
    <row r="4" spans="1:19">
      <c r="D4" s="9" t="s">
        <v>3</v>
      </c>
      <c r="E4" s="9"/>
      <c r="I4" s="9"/>
    </row>
    <row r="5" spans="1:19">
      <c r="D5" s="9" t="s">
        <v>4</v>
      </c>
      <c r="E5" s="9"/>
      <c r="I5" s="9"/>
    </row>
    <row r="6" spans="1:19">
      <c r="A6" s="19" t="s">
        <v>5</v>
      </c>
      <c r="B6" s="20" t="s">
        <v>6</v>
      </c>
      <c r="C6" s="21" t="s">
        <v>7</v>
      </c>
      <c r="D6" s="21" t="e">
        <f ca="1">MID(CELL("filename",A2),FIND("[",CELL("filename",A2))+1,FIND("]",CELL("filename",A2))-FIND("[",CELL("filename",A2))-1)</f>
        <v>#VALUE!</v>
      </c>
    </row>
    <row r="7" spans="1:19">
      <c r="A7" s="19" t="s">
        <v>8</v>
      </c>
      <c r="B7" s="20" t="s">
        <v>9</v>
      </c>
      <c r="C7" s="21" t="s">
        <v>10</v>
      </c>
      <c r="D7" s="21" t="e">
        <f ca="1">MID(CELL("filename",A2),FIND("]",CELL("filename",A2))+1,255)</f>
        <v>#VALUE!</v>
      </c>
    </row>
    <row r="8" spans="1:19">
      <c r="A8" s="19" t="s">
        <v>11</v>
      </c>
      <c r="B8" s="22">
        <v>45177</v>
      </c>
      <c r="C8" s="21" t="s">
        <v>12</v>
      </c>
      <c r="D8" s="21"/>
    </row>
    <row r="9" spans="1:19">
      <c r="A9" s="19" t="s">
        <v>13</v>
      </c>
      <c r="B9" s="21" t="s">
        <v>14</v>
      </c>
      <c r="C9" s="21" t="s">
        <v>15</v>
      </c>
      <c r="D9" s="21"/>
    </row>
    <row r="10" spans="1:19">
      <c r="A10" s="19"/>
      <c r="B10" s="21"/>
      <c r="C10" s="21"/>
      <c r="D10" s="21"/>
    </row>
    <row r="11" spans="1:19" ht="15">
      <c r="A11" s="23" t="s">
        <v>71</v>
      </c>
      <c r="B11" s="21"/>
      <c r="C11" s="21"/>
      <c r="D11" s="21"/>
      <c r="S11" s="24"/>
    </row>
    <row r="12" spans="1:19" s="58" customFormat="1"/>
    <row r="13" spans="1:19" s="58" customFormat="1"/>
    <row r="14" spans="1:19" s="58" customFormat="1"/>
    <row r="15" spans="1:19" s="58" customFormat="1" ht="15.75">
      <c r="A15" s="4" t="s">
        <v>17</v>
      </c>
      <c r="B15" s="5"/>
      <c r="C15" s="5"/>
      <c r="D15" s="5"/>
      <c r="E15" s="5"/>
    </row>
    <row r="16" spans="1:19" s="58" customFormat="1">
      <c r="A16" s="6" t="s">
        <v>18</v>
      </c>
      <c r="B16" s="2"/>
      <c r="C16" s="2" t="s">
        <v>19</v>
      </c>
      <c r="D16" s="2"/>
      <c r="E16" s="2"/>
    </row>
    <row r="17" spans="1:20" s="58" customFormat="1">
      <c r="A17" s="7"/>
      <c r="B17" s="2"/>
      <c r="C17" s="2" t="s">
        <v>20</v>
      </c>
      <c r="D17" s="2"/>
      <c r="E17" s="2"/>
    </row>
    <row r="18" spans="1:20" s="58" customFormat="1">
      <c r="A18" s="7"/>
      <c r="B18" s="2"/>
      <c r="C18" s="2" t="s">
        <v>21</v>
      </c>
      <c r="D18" s="2"/>
      <c r="E18" s="2"/>
    </row>
    <row r="19" spans="1:20" s="58" customFormat="1">
      <c r="A19" s="6" t="s">
        <v>22</v>
      </c>
      <c r="B19" s="2"/>
      <c r="C19" s="2" t="s">
        <v>23</v>
      </c>
      <c r="D19" s="2"/>
      <c r="E19" s="2"/>
    </row>
    <row r="20" spans="1:20" s="58" customFormat="1">
      <c r="A20" s="2"/>
      <c r="B20" s="2"/>
      <c r="C20" s="2" t="s">
        <v>24</v>
      </c>
      <c r="D20" s="2"/>
      <c r="E20" s="2"/>
    </row>
    <row r="21" spans="1:20" s="58" customFormat="1">
      <c r="A21" s="2"/>
      <c r="B21" s="2"/>
      <c r="C21" s="2"/>
      <c r="D21" s="2"/>
      <c r="E21" s="2"/>
    </row>
    <row r="22" spans="1:20" s="58" customFormat="1">
      <c r="A22" s="13" t="s">
        <v>25</v>
      </c>
      <c r="B22" s="14" t="s">
        <v>26</v>
      </c>
      <c r="C22" s="59">
        <f>'Generated Report (1)'!C149</f>
        <v>187</v>
      </c>
      <c r="D22" s="15" t="s">
        <v>27</v>
      </c>
      <c r="E22" s="2"/>
    </row>
    <row r="23" spans="1:20" s="2" customFormat="1" ht="20.25" customHeight="1">
      <c r="A23" s="4" t="s">
        <v>28</v>
      </c>
    </row>
    <row r="24" spans="1:20" s="2" customFormat="1" ht="20.25" customHeight="1"/>
    <row r="25" spans="1:20" ht="15">
      <c r="A25" t="s">
        <v>29</v>
      </c>
      <c r="B25" s="77">
        <f>0.69+0.68</f>
        <v>1.37</v>
      </c>
      <c r="C25" s="78"/>
      <c r="D25" s="27"/>
      <c r="E25" s="24"/>
      <c r="S25" s="24"/>
    </row>
    <row r="26" spans="1:20" ht="15">
      <c r="A26" s="60" t="s">
        <v>30</v>
      </c>
      <c r="B26" s="85">
        <f>B25*10000</f>
        <v>13700.000000000002</v>
      </c>
      <c r="C26" s="86"/>
      <c r="D26" s="21"/>
      <c r="E26" s="21"/>
      <c r="S26" s="24"/>
      <c r="T26" s="24"/>
    </row>
    <row r="27" spans="1:20" ht="15">
      <c r="A27" s="62"/>
      <c r="B27" s="63"/>
      <c r="C27" s="63"/>
      <c r="D27" s="21"/>
      <c r="E27" s="21"/>
      <c r="S27" s="25"/>
      <c r="T27" s="24"/>
    </row>
    <row r="28" spans="1:20" ht="15">
      <c r="A28" s="26"/>
      <c r="B28" s="64" t="s">
        <v>31</v>
      </c>
      <c r="C28" s="64" t="s">
        <v>32</v>
      </c>
      <c r="D28" s="21"/>
      <c r="E28" s="21"/>
      <c r="S28" s="27"/>
      <c r="T28" s="24"/>
    </row>
    <row r="29" spans="1:20" ht="15">
      <c r="A29" s="26" t="s">
        <v>33</v>
      </c>
      <c r="B29" s="61">
        <f>B26*0.62</f>
        <v>8494.0000000000018</v>
      </c>
      <c r="C29" s="61">
        <f>B26*0.38</f>
        <v>5206.0000000000009</v>
      </c>
      <c r="D29" s="21"/>
      <c r="E29" s="21"/>
      <c r="S29" s="27"/>
      <c r="T29" s="24"/>
    </row>
    <row r="30" spans="1:20" ht="15">
      <c r="A30" s="26" t="s">
        <v>34</v>
      </c>
      <c r="B30" s="79">
        <v>10</v>
      </c>
      <c r="C30" s="80"/>
      <c r="D30" s="21"/>
      <c r="E30" s="21"/>
      <c r="S30" s="27"/>
      <c r="T30" s="24"/>
    </row>
    <row r="31" spans="1:20" ht="15">
      <c r="A31" s="26" t="s">
        <v>35</v>
      </c>
      <c r="B31" s="81">
        <f>C22</f>
        <v>187</v>
      </c>
      <c r="C31" s="82"/>
      <c r="D31" s="21"/>
      <c r="S31" s="27"/>
      <c r="T31" s="24"/>
    </row>
    <row r="32" spans="1:20" ht="15">
      <c r="A32" s="26" t="s">
        <v>36</v>
      </c>
      <c r="B32" s="28">
        <v>0.95</v>
      </c>
      <c r="C32" s="28">
        <v>0.5</v>
      </c>
      <c r="D32" s="21"/>
      <c r="E32" s="87"/>
      <c r="F32" s="3"/>
      <c r="S32" s="27"/>
      <c r="T32" s="24"/>
    </row>
    <row r="33" spans="1:20" ht="15.75">
      <c r="A33" s="26" t="s">
        <v>37</v>
      </c>
      <c r="B33" s="83">
        <f>2.78*B32*B29*B30/10000</f>
        <v>22.432654000000003</v>
      </c>
      <c r="C33" s="83"/>
      <c r="D33" s="21"/>
      <c r="E33" s="87"/>
      <c r="F33" s="3"/>
      <c r="S33" s="27"/>
      <c r="T33" s="24"/>
    </row>
    <row r="34" spans="1:20" ht="15">
      <c r="A34" s="26" t="s">
        <v>38</v>
      </c>
      <c r="B34" s="49">
        <f>2.78*B29*B31*B32/10000</f>
        <v>419.49062980000002</v>
      </c>
      <c r="C34" s="49">
        <f>2.78*C29*B31*C32/10000</f>
        <v>135.31955800000003</v>
      </c>
      <c r="E34" s="88"/>
      <c r="F34" s="3"/>
      <c r="S34" s="25"/>
      <c r="T34" s="24"/>
    </row>
    <row r="35" spans="1:20" ht="15">
      <c r="A35" s="26" t="s">
        <v>39</v>
      </c>
      <c r="B35" s="84">
        <f>B34+C34</f>
        <v>554.81018779999999</v>
      </c>
      <c r="C35" s="84"/>
      <c r="E35" s="51"/>
      <c r="F35" s="32"/>
      <c r="S35" s="25"/>
      <c r="T35" s="24"/>
    </row>
    <row r="36" spans="1:20" ht="15">
      <c r="A36" s="16"/>
      <c r="B36" s="50"/>
      <c r="C36" s="50"/>
      <c r="S36" s="25"/>
      <c r="T36" s="24"/>
    </row>
    <row r="37" spans="1:20" ht="15">
      <c r="A37" s="29" t="s">
        <v>40</v>
      </c>
      <c r="S37" s="30"/>
      <c r="T37" s="24"/>
    </row>
    <row r="38" spans="1:20" ht="15">
      <c r="A38" s="18"/>
      <c r="B38" s="68" t="s">
        <v>41</v>
      </c>
      <c r="C38" s="68" t="s">
        <v>42</v>
      </c>
      <c r="D38" s="3"/>
      <c r="S38" s="27"/>
      <c r="T38" s="24"/>
    </row>
    <row r="39" spans="1:20" ht="17.25">
      <c r="A39" s="89" t="s">
        <v>43</v>
      </c>
      <c r="B39" s="90">
        <f>B29</f>
        <v>8494.0000000000018</v>
      </c>
      <c r="C39" s="90">
        <f>B39</f>
        <v>8494.0000000000018</v>
      </c>
      <c r="D39" s="3"/>
      <c r="S39" s="27"/>
      <c r="T39" s="24"/>
    </row>
    <row r="40" spans="1:20" ht="15">
      <c r="A40" s="89" t="s">
        <v>44</v>
      </c>
      <c r="B40" s="57">
        <f>B35/1000</f>
        <v>0.55481018780000002</v>
      </c>
      <c r="C40" s="31">
        <f>B33/1000</f>
        <v>2.2432654000000003E-2</v>
      </c>
      <c r="D40" s="32"/>
      <c r="S40" s="24"/>
      <c r="T40" s="24"/>
    </row>
    <row r="41" spans="1:20" ht="15">
      <c r="A41" s="33" t="s">
        <v>45</v>
      </c>
      <c r="B41" s="35">
        <v>0.19</v>
      </c>
      <c r="C41" s="35">
        <v>0.1</v>
      </c>
      <c r="S41" s="24"/>
      <c r="T41" s="24"/>
    </row>
    <row r="42" spans="1:20" ht="15">
      <c r="A42" s="91" t="s">
        <v>46</v>
      </c>
      <c r="B42" s="69">
        <v>1.6E-2</v>
      </c>
      <c r="C42" s="69">
        <v>1.6E-2</v>
      </c>
      <c r="D42" s="12"/>
      <c r="S42" s="24"/>
    </row>
    <row r="43" spans="1:20">
      <c r="A43" s="33" t="s">
        <v>47</v>
      </c>
      <c r="B43" s="34">
        <v>3</v>
      </c>
      <c r="C43" s="34">
        <v>3</v>
      </c>
    </row>
    <row r="44" spans="1:20">
      <c r="A44" s="33" t="s">
        <v>48</v>
      </c>
      <c r="B44" s="36">
        <v>2</v>
      </c>
      <c r="C44" s="36">
        <v>2</v>
      </c>
    </row>
    <row r="45" spans="1:20" ht="15">
      <c r="A45" s="92" t="s">
        <v>49</v>
      </c>
      <c r="B45" s="52">
        <f>B41*B43*2+B44</f>
        <v>3.14</v>
      </c>
      <c r="C45" s="52">
        <f>C41*C43*2+C44</f>
        <v>2.6</v>
      </c>
    </row>
    <row r="46" spans="1:20">
      <c r="A46" s="38" t="s">
        <v>50</v>
      </c>
      <c r="B46" s="52">
        <f>B41*B44+B41*B43*B41</f>
        <v>0.48830000000000001</v>
      </c>
      <c r="C46" s="52">
        <f>C41*C44+C41*C43*C41</f>
        <v>0.23</v>
      </c>
    </row>
    <row r="47" spans="1:20">
      <c r="A47" s="38" t="s">
        <v>51</v>
      </c>
      <c r="B47" s="52">
        <f>(((B41*B43)^2+(B41^2))^0.5)*2+B44</f>
        <v>3.2016655108639842</v>
      </c>
      <c r="C47" s="52">
        <f>(((C41*C43)^2+(C41^2))^0.5)*2+C44</f>
        <v>2.632455532033676</v>
      </c>
    </row>
    <row r="48" spans="1:20" ht="15">
      <c r="A48" s="39" t="s">
        <v>52</v>
      </c>
      <c r="B48" s="52">
        <f>B46/B47</f>
        <v>0.1525143705184337</v>
      </c>
      <c r="C48" s="52">
        <f>C46/C47</f>
        <v>8.7370896564515146E-2</v>
      </c>
    </row>
    <row r="49" spans="1:9">
      <c r="A49" s="18" t="s">
        <v>53</v>
      </c>
      <c r="B49" s="53">
        <v>0.03</v>
      </c>
      <c r="C49" s="53">
        <v>0.25</v>
      </c>
    </row>
    <row r="50" spans="1:9" ht="15">
      <c r="A50" s="40" t="s">
        <v>54</v>
      </c>
      <c r="B50" s="56">
        <f>1/B49*B46*B48^0.67*B42^0.5</f>
        <v>0.58404145536552132</v>
      </c>
      <c r="C50" s="56">
        <f>1/C49*C46*C48^0.67*C42^0.5</f>
        <v>2.2728122919987864E-2</v>
      </c>
      <c r="D50" s="1"/>
      <c r="G50" s="41"/>
      <c r="H50" s="42"/>
      <c r="I50" s="43"/>
    </row>
    <row r="51" spans="1:9" ht="15">
      <c r="A51" s="89" t="s">
        <v>55</v>
      </c>
      <c r="B51" s="93">
        <f>B50/B46</f>
        <v>1.1960709714632833</v>
      </c>
      <c r="C51" s="93">
        <f>C50/C46</f>
        <v>9.8817925739077661E-2</v>
      </c>
      <c r="G51" s="17"/>
    </row>
    <row r="52" spans="1:9" ht="15">
      <c r="A52" s="89" t="s">
        <v>56</v>
      </c>
      <c r="B52" s="37">
        <v>0</v>
      </c>
      <c r="C52" s="37">
        <v>9</v>
      </c>
      <c r="G52" s="94"/>
    </row>
    <row r="53" spans="1:9" ht="15">
      <c r="A53" s="18" t="s">
        <v>57</v>
      </c>
      <c r="B53" s="44"/>
      <c r="C53" s="44">
        <f>C51*C52*60</f>
        <v>53.361679899101937</v>
      </c>
      <c r="G53" s="94"/>
    </row>
    <row r="54" spans="1:9" ht="15">
      <c r="A54" t="s">
        <v>58</v>
      </c>
      <c r="B54" s="44"/>
      <c r="C54" s="44">
        <f>2*C53</f>
        <v>106.72335979820387</v>
      </c>
      <c r="G54" s="94"/>
    </row>
    <row r="55" spans="1:9" ht="15">
      <c r="A55" s="89" t="s">
        <v>59</v>
      </c>
      <c r="B55" s="45">
        <v>0.15</v>
      </c>
      <c r="C55" s="45"/>
      <c r="G55" s="94"/>
    </row>
    <row r="56" spans="1:9" ht="15">
      <c r="A56" s="94"/>
      <c r="D56" s="94"/>
    </row>
    <row r="58" spans="1:9" ht="15">
      <c r="A58" s="17" t="s">
        <v>60</v>
      </c>
      <c r="B58" s="46"/>
      <c r="C58" s="46"/>
      <c r="D58" s="17"/>
    </row>
    <row r="59" spans="1:9">
      <c r="A59" s="18" t="s">
        <v>61</v>
      </c>
      <c r="B59" s="47">
        <f>B44</f>
        <v>2</v>
      </c>
      <c r="C59" s="11"/>
    </row>
    <row r="60" spans="1:9" ht="15">
      <c r="A60" s="89" t="s">
        <v>62</v>
      </c>
      <c r="B60" s="10">
        <f>B55+B41</f>
        <v>0.33999999999999997</v>
      </c>
      <c r="C60" s="95"/>
    </row>
    <row r="61" spans="1:9">
      <c r="A61" s="18" t="s">
        <v>63</v>
      </c>
      <c r="B61" s="48">
        <f>B59+B60*B43*2</f>
        <v>4.04</v>
      </c>
      <c r="C61" s="54"/>
    </row>
    <row r="62" spans="1:9" ht="15">
      <c r="A62" s="18" t="s">
        <v>64</v>
      </c>
      <c r="B62" s="70">
        <f>B42</f>
        <v>1.6E-2</v>
      </c>
      <c r="C62" s="55"/>
      <c r="F62" s="96"/>
    </row>
    <row r="63" spans="1:9">
      <c r="A63" s="18" t="s">
        <v>65</v>
      </c>
      <c r="B63" s="18">
        <f>B43</f>
        <v>3</v>
      </c>
    </row>
  </sheetData>
  <mergeCells count="6">
    <mergeCell ref="B35:C35"/>
    <mergeCell ref="B25:C25"/>
    <mergeCell ref="B26:C26"/>
    <mergeCell ref="B30:C30"/>
    <mergeCell ref="B31:C31"/>
    <mergeCell ref="B33:C3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7E08F-D02F-48BE-AB40-6BCC768A6859}">
  <sheetPr>
    <tabColor rgb="FF00B0F0"/>
  </sheetPr>
  <dimension ref="A1:T63"/>
  <sheetViews>
    <sheetView view="pageBreakPreview" topLeftCell="A37" zoomScale="115" zoomScaleNormal="90" zoomScaleSheetLayoutView="115" workbookViewId="0">
      <selection activeCell="C66" sqref="C66"/>
    </sheetView>
  </sheetViews>
  <sheetFormatPr defaultRowHeight="12.75"/>
  <cols>
    <col min="1" max="1" width="32.42578125" customWidth="1"/>
    <col min="2" max="2" width="30.42578125" customWidth="1"/>
    <col min="3" max="3" width="30.140625" customWidth="1"/>
    <col min="4" max="4" width="20" customWidth="1"/>
    <col min="5" max="5" width="17.7109375" customWidth="1"/>
    <col min="6" max="6" width="17.140625" customWidth="1"/>
    <col min="7" max="7" width="27" bestFit="1" customWidth="1"/>
    <col min="8" max="9" width="11.5703125" customWidth="1"/>
    <col min="10" max="10" width="13.5703125" customWidth="1"/>
    <col min="11" max="11" width="13.42578125" customWidth="1"/>
    <col min="12" max="12" width="14.42578125" customWidth="1"/>
    <col min="13" max="13" width="16.140625" customWidth="1"/>
    <col min="14" max="14" width="11.7109375" bestFit="1" customWidth="1"/>
  </cols>
  <sheetData>
    <row r="1" spans="1:19">
      <c r="D1" s="8" t="s">
        <v>0</v>
      </c>
      <c r="E1" s="8"/>
      <c r="I1" s="8"/>
    </row>
    <row r="2" spans="1:19">
      <c r="D2" s="9" t="s">
        <v>1</v>
      </c>
      <c r="E2" s="9"/>
      <c r="I2" s="9"/>
    </row>
    <row r="3" spans="1:19">
      <c r="D3" s="9" t="s">
        <v>2</v>
      </c>
      <c r="E3" s="9"/>
      <c r="I3" s="9"/>
    </row>
    <row r="4" spans="1:19">
      <c r="D4" s="9" t="s">
        <v>3</v>
      </c>
      <c r="E4" s="9"/>
      <c r="I4" s="9"/>
    </row>
    <row r="5" spans="1:19">
      <c r="D5" s="9" t="s">
        <v>4</v>
      </c>
      <c r="E5" s="9"/>
      <c r="I5" s="9"/>
    </row>
    <row r="6" spans="1:19">
      <c r="A6" s="19" t="s">
        <v>5</v>
      </c>
      <c r="B6" s="20" t="s">
        <v>6</v>
      </c>
      <c r="C6" s="21" t="s">
        <v>7</v>
      </c>
      <c r="D6" s="21" t="e">
        <f ca="1">MID(CELL("filename",A2),FIND("[",CELL("filename",A2))+1,FIND("]",CELL("filename",A2))-FIND("[",CELL("filename",A2))-1)</f>
        <v>#VALUE!</v>
      </c>
    </row>
    <row r="7" spans="1:19">
      <c r="A7" s="19" t="s">
        <v>8</v>
      </c>
      <c r="B7" s="20" t="s">
        <v>9</v>
      </c>
      <c r="C7" s="21" t="s">
        <v>10</v>
      </c>
      <c r="D7" s="21" t="e">
        <f ca="1">MID(CELL("filename",A2),FIND("]",CELL("filename",A2))+1,255)</f>
        <v>#VALUE!</v>
      </c>
    </row>
    <row r="8" spans="1:19">
      <c r="A8" s="19" t="s">
        <v>11</v>
      </c>
      <c r="B8" s="22">
        <v>45177</v>
      </c>
      <c r="C8" s="21" t="s">
        <v>12</v>
      </c>
      <c r="D8" s="21"/>
    </row>
    <row r="9" spans="1:19">
      <c r="A9" s="19" t="s">
        <v>13</v>
      </c>
      <c r="B9" s="21" t="s">
        <v>14</v>
      </c>
      <c r="C9" s="21" t="s">
        <v>15</v>
      </c>
      <c r="D9" s="21"/>
    </row>
    <row r="10" spans="1:19">
      <c r="A10" s="19"/>
      <c r="B10" s="21"/>
      <c r="C10" s="21"/>
      <c r="D10" s="21"/>
    </row>
    <row r="11" spans="1:19" ht="15">
      <c r="A11" s="23" t="s">
        <v>72</v>
      </c>
      <c r="B11" s="21"/>
      <c r="C11" s="21"/>
      <c r="D11" s="21"/>
      <c r="S11" s="24"/>
    </row>
    <row r="12" spans="1:19" s="58" customFormat="1"/>
    <row r="13" spans="1:19" s="58" customFormat="1"/>
    <row r="14" spans="1:19" s="58" customFormat="1"/>
    <row r="15" spans="1:19" s="58" customFormat="1" ht="15.75">
      <c r="A15" s="4" t="s">
        <v>17</v>
      </c>
      <c r="B15" s="5"/>
      <c r="C15" s="5"/>
      <c r="D15" s="5"/>
      <c r="E15" s="5"/>
    </row>
    <row r="16" spans="1:19" s="58" customFormat="1">
      <c r="A16" s="6" t="s">
        <v>18</v>
      </c>
      <c r="B16" s="2"/>
      <c r="C16" s="2" t="s">
        <v>19</v>
      </c>
      <c r="D16" s="2"/>
      <c r="E16" s="2"/>
    </row>
    <row r="17" spans="1:20" s="58" customFormat="1">
      <c r="A17" s="7"/>
      <c r="B17" s="2"/>
      <c r="C17" s="2" t="s">
        <v>20</v>
      </c>
      <c r="D17" s="2"/>
      <c r="E17" s="2"/>
    </row>
    <row r="18" spans="1:20" s="58" customFormat="1">
      <c r="A18" s="7"/>
      <c r="B18" s="2"/>
      <c r="C18" s="2" t="s">
        <v>21</v>
      </c>
      <c r="D18" s="2"/>
      <c r="E18" s="2"/>
    </row>
    <row r="19" spans="1:20" s="58" customFormat="1">
      <c r="A19" s="6" t="s">
        <v>22</v>
      </c>
      <c r="B19" s="2"/>
      <c r="C19" s="2" t="s">
        <v>23</v>
      </c>
      <c r="D19" s="2"/>
      <c r="E19" s="2"/>
    </row>
    <row r="20" spans="1:20" s="58" customFormat="1">
      <c r="A20" s="2"/>
      <c r="B20" s="2"/>
      <c r="C20" s="2" t="s">
        <v>24</v>
      </c>
      <c r="D20" s="2"/>
      <c r="E20" s="2"/>
    </row>
    <row r="21" spans="1:20" s="58" customFormat="1">
      <c r="A21" s="2"/>
      <c r="B21" s="2"/>
      <c r="C21" s="2"/>
      <c r="D21" s="2"/>
      <c r="E21" s="2"/>
    </row>
    <row r="22" spans="1:20" s="58" customFormat="1">
      <c r="A22" s="13" t="s">
        <v>25</v>
      </c>
      <c r="B22" s="14" t="s">
        <v>26</v>
      </c>
      <c r="C22" s="59">
        <f>'Generated Report (1)'!C149</f>
        <v>187</v>
      </c>
      <c r="D22" s="15" t="s">
        <v>27</v>
      </c>
      <c r="E22" s="2"/>
    </row>
    <row r="23" spans="1:20" s="2" customFormat="1" ht="20.25" customHeight="1">
      <c r="A23" s="4" t="s">
        <v>28</v>
      </c>
    </row>
    <row r="24" spans="1:20" s="2" customFormat="1" ht="20.25" customHeight="1"/>
    <row r="25" spans="1:20" ht="15">
      <c r="A25" t="s">
        <v>29</v>
      </c>
      <c r="B25" s="77">
        <v>1.1399999999999999</v>
      </c>
      <c r="C25" s="78"/>
      <c r="D25" s="27"/>
      <c r="E25" s="24"/>
      <c r="S25" s="24"/>
    </row>
    <row r="26" spans="1:20" ht="15">
      <c r="A26" s="60" t="s">
        <v>30</v>
      </c>
      <c r="B26" s="85">
        <f>B25*10000</f>
        <v>11399.999999999998</v>
      </c>
      <c r="C26" s="86"/>
      <c r="D26" s="21"/>
      <c r="E26" s="21"/>
      <c r="S26" s="24"/>
      <c r="T26" s="24"/>
    </row>
    <row r="27" spans="1:20" ht="15">
      <c r="A27" s="62"/>
      <c r="B27" s="63"/>
      <c r="C27" s="63"/>
      <c r="D27" s="21"/>
      <c r="E27" s="21"/>
      <c r="S27" s="25"/>
      <c r="T27" s="24"/>
    </row>
    <row r="28" spans="1:20" ht="15">
      <c r="A28" s="26"/>
      <c r="B28" s="64" t="s">
        <v>31</v>
      </c>
      <c r="C28" s="64" t="s">
        <v>32</v>
      </c>
      <c r="D28" s="21"/>
      <c r="E28" s="21"/>
      <c r="S28" s="27"/>
      <c r="T28" s="24"/>
    </row>
    <row r="29" spans="1:20" ht="15">
      <c r="A29" s="26" t="s">
        <v>33</v>
      </c>
      <c r="B29" s="61">
        <f>B26*0.62</f>
        <v>7067.9999999999991</v>
      </c>
      <c r="C29" s="61">
        <f>B26*0.38</f>
        <v>4331.9999999999991</v>
      </c>
      <c r="D29" s="21"/>
      <c r="E29" s="21"/>
      <c r="S29" s="27"/>
      <c r="T29" s="24"/>
    </row>
    <row r="30" spans="1:20" ht="15">
      <c r="A30" s="26" t="s">
        <v>34</v>
      </c>
      <c r="B30" s="79">
        <v>10</v>
      </c>
      <c r="C30" s="80"/>
      <c r="D30" s="21"/>
      <c r="E30" s="21"/>
      <c r="S30" s="27"/>
      <c r="T30" s="24"/>
    </row>
    <row r="31" spans="1:20" ht="15">
      <c r="A31" s="26" t="s">
        <v>35</v>
      </c>
      <c r="B31" s="81">
        <f>C22</f>
        <v>187</v>
      </c>
      <c r="C31" s="82"/>
      <c r="D31" s="21"/>
      <c r="S31" s="27"/>
      <c r="T31" s="24"/>
    </row>
    <row r="32" spans="1:20" ht="15">
      <c r="A32" s="26" t="s">
        <v>36</v>
      </c>
      <c r="B32" s="28">
        <v>0.95</v>
      </c>
      <c r="C32" s="28">
        <v>0.5</v>
      </c>
      <c r="D32" s="21"/>
      <c r="E32" s="87"/>
      <c r="F32" s="3"/>
      <c r="S32" s="27"/>
      <c r="T32" s="24"/>
    </row>
    <row r="33" spans="1:20" ht="15.75">
      <c r="A33" s="26" t="s">
        <v>37</v>
      </c>
      <c r="B33" s="83">
        <f>2.78*B32*B29*B30/10000</f>
        <v>18.666587999999994</v>
      </c>
      <c r="C33" s="83"/>
      <c r="D33" s="21"/>
      <c r="E33" s="87"/>
      <c r="F33" s="3"/>
      <c r="S33" s="27"/>
      <c r="T33" s="24"/>
    </row>
    <row r="34" spans="1:20" ht="15">
      <c r="A34" s="26" t="s">
        <v>38</v>
      </c>
      <c r="B34" s="49">
        <f>2.78*B29*B31*B32/10000</f>
        <v>349.06519559999992</v>
      </c>
      <c r="C34" s="49">
        <f>2.78*C29*B31*C32/10000</f>
        <v>112.60167599999998</v>
      </c>
      <c r="E34" s="88"/>
      <c r="F34" s="3"/>
      <c r="S34" s="25"/>
      <c r="T34" s="24"/>
    </row>
    <row r="35" spans="1:20" ht="15">
      <c r="A35" s="26" t="s">
        <v>39</v>
      </c>
      <c r="B35" s="84">
        <f>B34+C34</f>
        <v>461.66687159999992</v>
      </c>
      <c r="C35" s="84"/>
      <c r="E35" s="51"/>
      <c r="F35" s="32"/>
      <c r="S35" s="25"/>
      <c r="T35" s="24"/>
    </row>
    <row r="36" spans="1:20" ht="15">
      <c r="A36" s="16"/>
      <c r="B36" s="50"/>
      <c r="C36" s="50"/>
      <c r="S36" s="25"/>
      <c r="T36" s="24"/>
    </row>
    <row r="37" spans="1:20" ht="15">
      <c r="A37" s="29" t="s">
        <v>40</v>
      </c>
      <c r="S37" s="30"/>
      <c r="T37" s="24"/>
    </row>
    <row r="38" spans="1:20" ht="15">
      <c r="A38" s="18"/>
      <c r="B38" s="68" t="s">
        <v>41</v>
      </c>
      <c r="C38" s="68" t="s">
        <v>42</v>
      </c>
      <c r="D38" s="3"/>
      <c r="S38" s="27"/>
      <c r="T38" s="24"/>
    </row>
    <row r="39" spans="1:20" ht="17.25">
      <c r="A39" s="89" t="s">
        <v>43</v>
      </c>
      <c r="B39" s="90">
        <f>B29</f>
        <v>7067.9999999999991</v>
      </c>
      <c r="C39" s="90">
        <f>B39</f>
        <v>7067.9999999999991</v>
      </c>
      <c r="D39" s="3"/>
      <c r="S39" s="27"/>
      <c r="T39" s="24"/>
    </row>
    <row r="40" spans="1:20" ht="15">
      <c r="A40" s="89" t="s">
        <v>44</v>
      </c>
      <c r="B40" s="57">
        <f>B35/1000</f>
        <v>0.46166687159999992</v>
      </c>
      <c r="C40" s="31">
        <f>B33/1000</f>
        <v>1.8666587999999994E-2</v>
      </c>
      <c r="D40" s="32"/>
      <c r="S40" s="24"/>
      <c r="T40" s="24"/>
    </row>
    <row r="41" spans="1:20" ht="15">
      <c r="A41" s="33" t="s">
        <v>45</v>
      </c>
      <c r="B41" s="35">
        <v>0.2</v>
      </c>
      <c r="C41" s="35">
        <v>0.1</v>
      </c>
      <c r="S41" s="24"/>
      <c r="T41" s="24"/>
    </row>
    <row r="42" spans="1:20" ht="15">
      <c r="A42" s="91" t="s">
        <v>46</v>
      </c>
      <c r="B42" s="69">
        <v>0.01</v>
      </c>
      <c r="C42" s="69">
        <v>0.01</v>
      </c>
      <c r="D42" s="12"/>
      <c r="S42" s="24"/>
    </row>
    <row r="43" spans="1:20">
      <c r="A43" s="33" t="s">
        <v>47</v>
      </c>
      <c r="B43" s="34">
        <v>3</v>
      </c>
      <c r="C43" s="34">
        <v>3</v>
      </c>
    </row>
    <row r="44" spans="1:20">
      <c r="A44" s="33" t="s">
        <v>48</v>
      </c>
      <c r="B44" s="36">
        <v>2</v>
      </c>
      <c r="C44" s="36">
        <v>2</v>
      </c>
    </row>
    <row r="45" spans="1:20" ht="15">
      <c r="A45" s="92" t="s">
        <v>49</v>
      </c>
      <c r="B45" s="52">
        <f>B41*B43*2+B44</f>
        <v>3.2</v>
      </c>
      <c r="C45" s="52">
        <f>C41*C43*2+C44</f>
        <v>2.6</v>
      </c>
    </row>
    <row r="46" spans="1:20">
      <c r="A46" s="38" t="s">
        <v>50</v>
      </c>
      <c r="B46" s="52">
        <f>B41*B44+B41*B43*B41</f>
        <v>0.52</v>
      </c>
      <c r="C46" s="52">
        <f>C41*C44+C41*C43*C41</f>
        <v>0.23</v>
      </c>
    </row>
    <row r="47" spans="1:20">
      <c r="A47" s="38" t="s">
        <v>51</v>
      </c>
      <c r="B47" s="52">
        <f>(((B41*B43)^2+(B41^2))^0.5)*2+B44</f>
        <v>3.264911064067352</v>
      </c>
      <c r="C47" s="52">
        <f>(((C41*C43)^2+(C41^2))^0.5)*2+C44</f>
        <v>2.632455532033676</v>
      </c>
    </row>
    <row r="48" spans="1:20" ht="15">
      <c r="A48" s="39" t="s">
        <v>52</v>
      </c>
      <c r="B48" s="52">
        <f>B46/B47</f>
        <v>0.15926926945207379</v>
      </c>
      <c r="C48" s="52">
        <f>C46/C47</f>
        <v>8.7370896564515146E-2</v>
      </c>
    </row>
    <row r="49" spans="1:9">
      <c r="A49" s="18" t="s">
        <v>53</v>
      </c>
      <c r="B49" s="53">
        <v>0.03</v>
      </c>
      <c r="C49" s="53">
        <v>0.25</v>
      </c>
    </row>
    <row r="50" spans="1:9" ht="15">
      <c r="A50" s="40" t="s">
        <v>54</v>
      </c>
      <c r="B50" s="56">
        <f>1/B49*B46*B48^0.67*B42^0.5</f>
        <v>0.50618645634516568</v>
      </c>
      <c r="C50" s="56">
        <f>1/C49*C46*C48^0.67*C42^0.5</f>
        <v>1.7968158841859636E-2</v>
      </c>
      <c r="D50" s="1"/>
      <c r="G50" s="41"/>
      <c r="H50" s="42"/>
      <c r="I50" s="43"/>
    </row>
    <row r="51" spans="1:9" ht="15">
      <c r="A51" s="89" t="s">
        <v>55</v>
      </c>
      <c r="B51" s="93">
        <f>B50/B46</f>
        <v>0.97343549297147247</v>
      </c>
      <c r="C51" s="93">
        <f>C50/C46</f>
        <v>7.8122429747215796E-2</v>
      </c>
      <c r="G51" s="17"/>
    </row>
    <row r="52" spans="1:9" ht="15">
      <c r="A52" s="89" t="s">
        <v>56</v>
      </c>
      <c r="B52" s="37">
        <v>0</v>
      </c>
      <c r="C52" s="37">
        <v>9</v>
      </c>
      <c r="G52" s="94"/>
    </row>
    <row r="53" spans="1:9" ht="15">
      <c r="A53" s="18" t="s">
        <v>57</v>
      </c>
      <c r="B53" s="44"/>
      <c r="C53" s="44">
        <f>C51*C52*60</f>
        <v>42.18611206349653</v>
      </c>
      <c r="G53" s="94"/>
    </row>
    <row r="54" spans="1:9" ht="15">
      <c r="A54" t="s">
        <v>58</v>
      </c>
      <c r="B54" s="44"/>
      <c r="C54" s="44">
        <f>2*C53</f>
        <v>84.372224126993061</v>
      </c>
      <c r="G54" s="94"/>
    </row>
    <row r="55" spans="1:9" ht="15">
      <c r="A55" s="89" t="s">
        <v>59</v>
      </c>
      <c r="B55" s="45">
        <v>0.15</v>
      </c>
      <c r="C55" s="45"/>
      <c r="G55" s="94"/>
    </row>
    <row r="56" spans="1:9" ht="15">
      <c r="A56" s="94"/>
      <c r="D56" s="94"/>
    </row>
    <row r="58" spans="1:9" ht="15">
      <c r="A58" s="17" t="s">
        <v>60</v>
      </c>
      <c r="B58" s="46"/>
      <c r="C58" s="46"/>
      <c r="D58" s="17"/>
    </row>
    <row r="59" spans="1:9">
      <c r="A59" s="18" t="s">
        <v>61</v>
      </c>
      <c r="B59" s="47">
        <f>B44</f>
        <v>2</v>
      </c>
      <c r="C59" s="11"/>
    </row>
    <row r="60" spans="1:9" ht="15">
      <c r="A60" s="89" t="s">
        <v>62</v>
      </c>
      <c r="B60" s="10">
        <f>B55+B41</f>
        <v>0.35</v>
      </c>
      <c r="C60" s="95"/>
    </row>
    <row r="61" spans="1:9">
      <c r="A61" s="18" t="s">
        <v>63</v>
      </c>
      <c r="B61" s="48">
        <f>B59+B60*B43*2</f>
        <v>4.0999999999999996</v>
      </c>
      <c r="C61" s="54"/>
    </row>
    <row r="62" spans="1:9" ht="15">
      <c r="A62" s="18" t="s">
        <v>64</v>
      </c>
      <c r="B62" s="71">
        <f>B42</f>
        <v>0.01</v>
      </c>
      <c r="C62" s="55"/>
      <c r="F62" s="96"/>
    </row>
    <row r="63" spans="1:9">
      <c r="A63" s="18" t="s">
        <v>65</v>
      </c>
      <c r="B63" s="18">
        <f>B43</f>
        <v>3</v>
      </c>
    </row>
  </sheetData>
  <mergeCells count="6">
    <mergeCell ref="B35:C35"/>
    <mergeCell ref="B25:C25"/>
    <mergeCell ref="B26:C26"/>
    <mergeCell ref="B30:C30"/>
    <mergeCell ref="B31:C31"/>
    <mergeCell ref="B33:C3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86521-9B88-4D0D-BF14-3A9EC9C3CF76}">
  <dimension ref="A1:N150"/>
  <sheetViews>
    <sheetView topLeftCell="A111" workbookViewId="0">
      <selection activeCell="C149" sqref="C149"/>
    </sheetView>
  </sheetViews>
  <sheetFormatPr defaultRowHeight="15"/>
  <cols>
    <col min="1" max="16384" width="9.140625" style="65"/>
  </cols>
  <sheetData>
    <row r="1" spans="1:14">
      <c r="A1" s="65" t="s">
        <v>73</v>
      </c>
    </row>
    <row r="2" spans="1:14">
      <c r="A2" s="65" t="s">
        <v>74</v>
      </c>
      <c r="B2" s="65" t="s">
        <v>75</v>
      </c>
    </row>
    <row r="3" spans="1:14">
      <c r="A3" s="65" t="s">
        <v>76</v>
      </c>
    </row>
    <row r="4" spans="1:14">
      <c r="A4" s="65" t="s">
        <v>77</v>
      </c>
    </row>
    <row r="5" spans="1:14">
      <c r="A5" s="65" t="s">
        <v>78</v>
      </c>
    </row>
    <row r="6" spans="1:14">
      <c r="A6" s="65" t="s">
        <v>79</v>
      </c>
      <c r="B6" s="65" t="s">
        <v>80</v>
      </c>
      <c r="C6" s="65" t="s">
        <v>81</v>
      </c>
      <c r="D6" s="65" t="s">
        <v>82</v>
      </c>
      <c r="E6" s="65" t="s">
        <v>83</v>
      </c>
      <c r="F6" s="65" t="s">
        <v>84</v>
      </c>
      <c r="G6" s="65" t="s">
        <v>85</v>
      </c>
      <c r="H6" s="65" t="s">
        <v>86</v>
      </c>
      <c r="I6" s="65" t="s">
        <v>87</v>
      </c>
    </row>
    <row r="7" spans="1:14">
      <c r="B7" s="65" t="s">
        <v>88</v>
      </c>
      <c r="C7" s="66">
        <v>1.0339999999999999E-5</v>
      </c>
      <c r="D7" s="65">
        <v>0.50588555999999996</v>
      </c>
      <c r="E7" s="65">
        <v>-3.3052169999999999E-2</v>
      </c>
      <c r="F7" s="65">
        <v>0</v>
      </c>
      <c r="G7" s="65">
        <v>0.26513584000000001</v>
      </c>
      <c r="H7" s="65">
        <v>-1.193807E-2</v>
      </c>
      <c r="I7" s="65">
        <v>3.18650287</v>
      </c>
    </row>
    <row r="8" spans="1:14">
      <c r="B8" s="65" t="s">
        <v>89</v>
      </c>
      <c r="C8" s="65" t="s">
        <v>90</v>
      </c>
      <c r="D8" s="65" t="s">
        <v>91</v>
      </c>
      <c r="E8" s="65" t="s">
        <v>92</v>
      </c>
      <c r="F8" s="65" t="s">
        <v>93</v>
      </c>
      <c r="G8" s="65" t="s">
        <v>94</v>
      </c>
    </row>
    <row r="9" spans="1:14">
      <c r="C9" s="65">
        <v>24</v>
      </c>
      <c r="D9" s="65">
        <v>100</v>
      </c>
      <c r="E9" s="65">
        <f>LOG($C9,EXP(1))</f>
        <v>3.1780538303479458</v>
      </c>
      <c r="F9" s="65">
        <f>-LOG(-LOG(1-1/$D9,EXP(1)),EXP(1))</f>
        <v>4.6001492267765789</v>
      </c>
      <c r="G9" s="65">
        <f>EXP($C7*$E9*$F9+$D7*$E9+$E7*$E9^2+$F7*$E9^3+$G7*$F9+$H7*$F9^2+$I7)/$C9</f>
        <v>9.4833956608469041</v>
      </c>
    </row>
    <row r="11" spans="1:14">
      <c r="A11" s="65" t="s">
        <v>95</v>
      </c>
    </row>
    <row r="12" spans="1:14">
      <c r="A12" s="65" t="s">
        <v>96</v>
      </c>
      <c r="B12" s="65" t="s">
        <v>97</v>
      </c>
      <c r="C12" s="65" t="s">
        <v>98</v>
      </c>
      <c r="D12" s="65" t="s">
        <v>99</v>
      </c>
      <c r="E12" s="65" t="s">
        <v>100</v>
      </c>
      <c r="F12" s="65" t="s">
        <v>101</v>
      </c>
      <c r="G12" s="65" t="s">
        <v>102</v>
      </c>
      <c r="H12" s="65" t="s">
        <v>103</v>
      </c>
      <c r="I12" s="65" t="s">
        <v>104</v>
      </c>
      <c r="J12" s="65" t="s">
        <v>105</v>
      </c>
      <c r="K12" s="65" t="s">
        <v>106</v>
      </c>
      <c r="L12" s="65" t="s">
        <v>107</v>
      </c>
      <c r="M12" s="65" t="s">
        <v>108</v>
      </c>
      <c r="N12" s="65" t="s">
        <v>109</v>
      </c>
    </row>
    <row r="13" spans="1:14">
      <c r="A13" s="65">
        <v>1.58</v>
      </c>
      <c r="B13" s="65">
        <v>0.63300000000000001</v>
      </c>
      <c r="C13" s="65">
        <v>52.7</v>
      </c>
      <c r="D13" s="65">
        <v>40</v>
      </c>
      <c r="E13" s="65">
        <v>33.5</v>
      </c>
      <c r="F13" s="65">
        <v>24.2</v>
      </c>
      <c r="G13" s="65">
        <v>16.899999999999999</v>
      </c>
      <c r="H13" s="65">
        <v>8.98</v>
      </c>
      <c r="I13" s="65">
        <v>5.78</v>
      </c>
      <c r="J13" s="65">
        <v>3.6</v>
      </c>
      <c r="K13" s="65">
        <v>2.1800000000000002</v>
      </c>
      <c r="L13" s="65">
        <v>1.6</v>
      </c>
      <c r="M13" s="65">
        <v>1.27</v>
      </c>
      <c r="N13" s="65">
        <v>1.06</v>
      </c>
    </row>
    <row r="14" spans="1:14">
      <c r="A14" s="65">
        <v>2</v>
      </c>
      <c r="B14" s="65">
        <v>0.5</v>
      </c>
      <c r="C14" s="65">
        <v>58</v>
      </c>
      <c r="D14" s="65">
        <v>44</v>
      </c>
      <c r="E14" s="65">
        <v>36.9</v>
      </c>
      <c r="F14" s="65">
        <v>26.6</v>
      </c>
      <c r="G14" s="65">
        <v>18.600000000000001</v>
      </c>
      <c r="H14" s="65">
        <v>9.8800000000000008</v>
      </c>
      <c r="I14" s="65">
        <v>6.36</v>
      </c>
      <c r="J14" s="65">
        <v>3.97</v>
      </c>
      <c r="K14" s="65">
        <v>2.4</v>
      </c>
      <c r="L14" s="65">
        <v>1.76</v>
      </c>
      <c r="M14" s="65">
        <v>1.4</v>
      </c>
      <c r="N14" s="65">
        <v>1.17</v>
      </c>
    </row>
    <row r="15" spans="1:14">
      <c r="A15" s="65">
        <v>5</v>
      </c>
      <c r="B15" s="65">
        <v>0.2</v>
      </c>
      <c r="C15" s="65">
        <v>76.400000000000006</v>
      </c>
      <c r="D15" s="65">
        <v>58</v>
      </c>
      <c r="E15" s="65">
        <v>48.6</v>
      </c>
      <c r="F15" s="65">
        <v>35.1</v>
      </c>
      <c r="G15" s="65">
        <v>24.5</v>
      </c>
      <c r="H15" s="65">
        <v>13</v>
      </c>
      <c r="I15" s="65">
        <v>8.3800000000000008</v>
      </c>
      <c r="J15" s="65">
        <v>5.22</v>
      </c>
      <c r="K15" s="65">
        <v>3.16</v>
      </c>
      <c r="L15" s="65">
        <v>2.3199999999999998</v>
      </c>
      <c r="M15" s="65">
        <v>1.85</v>
      </c>
      <c r="N15" s="65">
        <v>1.54</v>
      </c>
    </row>
    <row r="16" spans="1:14">
      <c r="A16" s="65">
        <v>10</v>
      </c>
      <c r="B16" s="65">
        <v>0.1</v>
      </c>
      <c r="C16" s="65">
        <v>90.2</v>
      </c>
      <c r="D16" s="65">
        <v>68.400000000000006</v>
      </c>
      <c r="E16" s="65">
        <v>57.4</v>
      </c>
      <c r="F16" s="65">
        <v>41.4</v>
      </c>
      <c r="G16" s="65">
        <v>28.9</v>
      </c>
      <c r="H16" s="65">
        <v>15.4</v>
      </c>
      <c r="I16" s="65">
        <v>9.8800000000000008</v>
      </c>
      <c r="J16" s="65">
        <v>6.16</v>
      </c>
      <c r="K16" s="65">
        <v>3.72</v>
      </c>
      <c r="L16" s="65">
        <v>2.73</v>
      </c>
      <c r="M16" s="65">
        <v>2.1800000000000002</v>
      </c>
      <c r="N16" s="65">
        <v>1.82</v>
      </c>
    </row>
    <row r="17" spans="1:14">
      <c r="A17" s="65">
        <v>20</v>
      </c>
      <c r="B17" s="65">
        <v>0.05</v>
      </c>
      <c r="C17" s="65">
        <v>104</v>
      </c>
      <c r="D17" s="65">
        <v>79.2</v>
      </c>
      <c r="E17" s="65">
        <v>66.400000000000006</v>
      </c>
      <c r="F17" s="65">
        <v>47.9</v>
      </c>
      <c r="G17" s="65">
        <v>33.5</v>
      </c>
      <c r="H17" s="65">
        <v>17.8</v>
      </c>
      <c r="I17" s="65">
        <v>11.4</v>
      </c>
      <c r="J17" s="65">
        <v>7.13</v>
      </c>
      <c r="K17" s="65">
        <v>4.3099999999999996</v>
      </c>
      <c r="L17" s="65">
        <v>3.16</v>
      </c>
      <c r="M17" s="65">
        <v>2.52</v>
      </c>
      <c r="N17" s="65">
        <v>2.11</v>
      </c>
    </row>
    <row r="18" spans="1:14">
      <c r="A18" s="65">
        <v>30</v>
      </c>
      <c r="B18" s="65">
        <v>3.3000000000000002E-2</v>
      </c>
      <c r="C18" s="65">
        <v>113</v>
      </c>
      <c r="D18" s="65">
        <v>85.6</v>
      </c>
      <c r="E18" s="65">
        <v>71.8</v>
      </c>
      <c r="F18" s="65">
        <v>51.8</v>
      </c>
      <c r="G18" s="65">
        <v>36.200000000000003</v>
      </c>
      <c r="H18" s="65">
        <v>19.2</v>
      </c>
      <c r="I18" s="65">
        <v>12.4</v>
      </c>
      <c r="J18" s="65">
        <v>7.71</v>
      </c>
      <c r="K18" s="65">
        <v>4.66</v>
      </c>
      <c r="L18" s="65">
        <v>3.42</v>
      </c>
      <c r="M18" s="65">
        <v>2.73</v>
      </c>
      <c r="N18" s="65">
        <v>2.2799999999999998</v>
      </c>
    </row>
    <row r="19" spans="1:14">
      <c r="A19" s="65">
        <v>40</v>
      </c>
      <c r="B19" s="65">
        <v>2.5000000000000001E-2</v>
      </c>
      <c r="C19" s="65">
        <v>119</v>
      </c>
      <c r="D19" s="65">
        <v>90.3</v>
      </c>
      <c r="E19" s="65">
        <v>75.7</v>
      </c>
      <c r="F19" s="65">
        <v>54.6</v>
      </c>
      <c r="G19" s="65">
        <v>38.1</v>
      </c>
      <c r="H19" s="65">
        <v>20.3</v>
      </c>
      <c r="I19" s="65">
        <v>13</v>
      </c>
      <c r="J19" s="65">
        <v>8.1300000000000008</v>
      </c>
      <c r="K19" s="65">
        <v>4.91</v>
      </c>
      <c r="L19" s="65">
        <v>3.61</v>
      </c>
      <c r="M19" s="65">
        <v>2.88</v>
      </c>
      <c r="N19" s="65">
        <v>2.4</v>
      </c>
    </row>
    <row r="20" spans="1:14">
      <c r="A20" s="65">
        <v>50</v>
      </c>
      <c r="B20" s="65">
        <v>0.02</v>
      </c>
      <c r="C20" s="65">
        <v>124</v>
      </c>
      <c r="D20" s="65">
        <v>93.9</v>
      </c>
      <c r="E20" s="65">
        <v>78.7</v>
      </c>
      <c r="F20" s="65">
        <v>56.8</v>
      </c>
      <c r="G20" s="65">
        <v>39.700000000000003</v>
      </c>
      <c r="H20" s="65">
        <v>21.1</v>
      </c>
      <c r="I20" s="65">
        <v>13.6</v>
      </c>
      <c r="J20" s="65">
        <v>8.4600000000000009</v>
      </c>
      <c r="K20" s="65">
        <v>5.1100000000000003</v>
      </c>
      <c r="L20" s="65">
        <v>3.75</v>
      </c>
      <c r="M20" s="65">
        <v>2.99</v>
      </c>
      <c r="N20" s="65">
        <v>2.5</v>
      </c>
    </row>
    <row r="21" spans="1:14">
      <c r="A21" s="65">
        <v>60</v>
      </c>
      <c r="B21" s="65">
        <v>1.7000000000000001E-2</v>
      </c>
      <c r="C21" s="65">
        <v>128</v>
      </c>
      <c r="D21" s="65">
        <v>96.9</v>
      </c>
      <c r="E21" s="65">
        <v>81.2</v>
      </c>
      <c r="F21" s="65">
        <v>58.6</v>
      </c>
      <c r="G21" s="65">
        <v>40.9</v>
      </c>
      <c r="H21" s="65">
        <v>21.7</v>
      </c>
      <c r="I21" s="65">
        <v>14</v>
      </c>
      <c r="J21" s="65">
        <v>8.73</v>
      </c>
      <c r="K21" s="65">
        <v>5.27</v>
      </c>
      <c r="L21" s="65">
        <v>3.87</v>
      </c>
      <c r="M21" s="65">
        <v>3.09</v>
      </c>
      <c r="N21" s="65">
        <v>2.58</v>
      </c>
    </row>
    <row r="22" spans="1:14">
      <c r="A22" s="65">
        <v>80</v>
      </c>
      <c r="B22" s="65">
        <v>1.2999999999999999E-2</v>
      </c>
      <c r="C22" s="65">
        <v>134</v>
      </c>
      <c r="D22" s="65">
        <v>102</v>
      </c>
      <c r="E22" s="65">
        <v>85.2</v>
      </c>
      <c r="F22" s="65">
        <v>61.4</v>
      </c>
      <c r="G22" s="65">
        <v>42.9</v>
      </c>
      <c r="H22" s="65">
        <v>22.8</v>
      </c>
      <c r="I22" s="65">
        <v>14.7</v>
      </c>
      <c r="J22" s="65">
        <v>9.15</v>
      </c>
      <c r="K22" s="65">
        <v>5.53</v>
      </c>
      <c r="L22" s="65">
        <v>4.0599999999999996</v>
      </c>
      <c r="M22" s="65">
        <v>3.24</v>
      </c>
      <c r="N22" s="65">
        <v>2.71</v>
      </c>
    </row>
    <row r="23" spans="1:14">
      <c r="A23" s="65">
        <v>100</v>
      </c>
      <c r="B23" s="65">
        <v>0.01</v>
      </c>
      <c r="C23" s="65">
        <v>139</v>
      </c>
      <c r="D23" s="65">
        <v>105</v>
      </c>
      <c r="E23" s="65">
        <v>88.2</v>
      </c>
      <c r="F23" s="65">
        <v>63.7</v>
      </c>
      <c r="G23" s="65">
        <v>44.5</v>
      </c>
      <c r="H23" s="65">
        <v>23.6</v>
      </c>
      <c r="I23" s="65">
        <v>15.2</v>
      </c>
      <c r="J23" s="65">
        <v>9.48</v>
      </c>
      <c r="K23" s="65">
        <v>5.73</v>
      </c>
      <c r="L23" s="65">
        <v>4.2</v>
      </c>
      <c r="M23" s="65">
        <v>3.35</v>
      </c>
      <c r="N23" s="65">
        <v>2.8</v>
      </c>
    </row>
    <row r="24" spans="1:14">
      <c r="A24" s="65">
        <v>250</v>
      </c>
      <c r="B24" s="65">
        <v>4.0000000000000001E-3</v>
      </c>
      <c r="C24" s="65">
        <v>158</v>
      </c>
      <c r="D24" s="65">
        <v>120</v>
      </c>
      <c r="E24" s="65">
        <v>101</v>
      </c>
      <c r="F24" s="65">
        <v>72.7</v>
      </c>
      <c r="G24" s="65">
        <v>50.8</v>
      </c>
      <c r="H24" s="65">
        <v>27</v>
      </c>
      <c r="I24" s="65">
        <v>17.399999999999999</v>
      </c>
      <c r="J24" s="65">
        <v>10.8</v>
      </c>
      <c r="K24" s="65">
        <v>6.54</v>
      </c>
      <c r="L24" s="65">
        <v>4.8</v>
      </c>
      <c r="M24" s="65">
        <v>3.83</v>
      </c>
      <c r="N24" s="65">
        <v>3.2</v>
      </c>
    </row>
    <row r="25" spans="1:14">
      <c r="A25" s="65" t="s">
        <v>110</v>
      </c>
    </row>
    <row r="26" spans="1:14">
      <c r="A26" s="65" t="s">
        <v>96</v>
      </c>
      <c r="B26" s="65" t="s">
        <v>97</v>
      </c>
      <c r="C26" s="65" t="s">
        <v>98</v>
      </c>
      <c r="D26" s="65" t="s">
        <v>99</v>
      </c>
      <c r="E26" s="65" t="s">
        <v>100</v>
      </c>
      <c r="F26" s="65" t="s">
        <v>101</v>
      </c>
      <c r="G26" s="65" t="s">
        <v>102</v>
      </c>
      <c r="H26" s="65" t="s">
        <v>103</v>
      </c>
      <c r="I26" s="65" t="s">
        <v>104</v>
      </c>
      <c r="J26" s="65" t="s">
        <v>105</v>
      </c>
      <c r="K26" s="65" t="s">
        <v>106</v>
      </c>
      <c r="L26" s="65" t="s">
        <v>107</v>
      </c>
      <c r="M26" s="65" t="s">
        <v>108</v>
      </c>
      <c r="N26" s="65" t="s">
        <v>109</v>
      </c>
    </row>
    <row r="27" spans="1:14">
      <c r="A27" s="65">
        <v>1.58</v>
      </c>
      <c r="B27" s="65">
        <v>0.63300000000000001</v>
      </c>
      <c r="C27" s="65">
        <v>6.9</v>
      </c>
      <c r="D27" s="65">
        <v>4.0999999999999996</v>
      </c>
      <c r="E27" s="65">
        <v>3.2</v>
      </c>
      <c r="F27" s="65">
        <v>2.4</v>
      </c>
      <c r="G27" s="65">
        <v>1.6</v>
      </c>
      <c r="H27" s="65">
        <v>0.99</v>
      </c>
      <c r="I27" s="65">
        <v>0.68</v>
      </c>
      <c r="J27" s="65">
        <v>0.6</v>
      </c>
      <c r="K27" s="65">
        <v>0.36</v>
      </c>
      <c r="L27" s="65">
        <v>0.27</v>
      </c>
      <c r="M27" s="65">
        <v>0.23</v>
      </c>
      <c r="N27" s="65">
        <v>0.19</v>
      </c>
    </row>
    <row r="28" spans="1:14">
      <c r="A28" s="65">
        <v>2</v>
      </c>
      <c r="B28" s="65">
        <v>0.5</v>
      </c>
      <c r="C28" s="65">
        <v>7.5</v>
      </c>
      <c r="D28" s="65">
        <v>4.5</v>
      </c>
      <c r="E28" s="65">
        <v>3.4</v>
      </c>
      <c r="F28" s="65">
        <v>2.6</v>
      </c>
      <c r="G28" s="65">
        <v>1.8</v>
      </c>
      <c r="H28" s="65">
        <v>1.1000000000000001</v>
      </c>
      <c r="I28" s="65">
        <v>0.75</v>
      </c>
      <c r="J28" s="65">
        <v>0.67</v>
      </c>
      <c r="K28" s="65">
        <v>0.4</v>
      </c>
      <c r="L28" s="65">
        <v>0.3</v>
      </c>
      <c r="M28" s="65">
        <v>0.25</v>
      </c>
      <c r="N28" s="65">
        <v>0.22</v>
      </c>
    </row>
    <row r="29" spans="1:14">
      <c r="A29" s="65">
        <v>5</v>
      </c>
      <c r="B29" s="65">
        <v>0.2</v>
      </c>
      <c r="C29" s="65">
        <v>10</v>
      </c>
      <c r="D29" s="65">
        <v>6.5</v>
      </c>
      <c r="E29" s="65">
        <v>5</v>
      </c>
      <c r="F29" s="65">
        <v>3.7</v>
      </c>
      <c r="G29" s="65">
        <v>2.6</v>
      </c>
      <c r="H29" s="65">
        <v>1.5</v>
      </c>
      <c r="I29" s="65">
        <v>1</v>
      </c>
      <c r="J29" s="65">
        <v>0.9</v>
      </c>
      <c r="K29" s="65">
        <v>0.54</v>
      </c>
      <c r="L29" s="65">
        <v>0.4</v>
      </c>
      <c r="M29" s="65">
        <v>0.34</v>
      </c>
      <c r="N29" s="65">
        <v>0.28999999999999998</v>
      </c>
    </row>
    <row r="30" spans="1:14">
      <c r="A30" s="65">
        <v>10</v>
      </c>
      <c r="B30" s="65">
        <v>0.1</v>
      </c>
      <c r="C30" s="65">
        <v>13</v>
      </c>
      <c r="D30" s="65">
        <v>8.6</v>
      </c>
      <c r="E30" s="65">
        <v>6.9</v>
      </c>
      <c r="F30" s="65">
        <v>4.9000000000000004</v>
      </c>
      <c r="G30" s="65">
        <v>3.4</v>
      </c>
      <c r="H30" s="65">
        <v>1.9</v>
      </c>
      <c r="I30" s="65">
        <v>1.3</v>
      </c>
      <c r="J30" s="65">
        <v>1.1000000000000001</v>
      </c>
      <c r="K30" s="65">
        <v>0.64</v>
      </c>
      <c r="L30" s="65">
        <v>0.47</v>
      </c>
      <c r="M30" s="65">
        <v>0.41</v>
      </c>
      <c r="N30" s="65">
        <v>0.35</v>
      </c>
    </row>
    <row r="31" spans="1:14">
      <c r="A31" s="65">
        <v>20</v>
      </c>
      <c r="B31" s="65">
        <v>0.05</v>
      </c>
      <c r="C31" s="65">
        <v>17</v>
      </c>
      <c r="D31" s="65">
        <v>11</v>
      </c>
      <c r="E31" s="65">
        <v>9.3000000000000007</v>
      </c>
      <c r="F31" s="65">
        <v>6.6</v>
      </c>
      <c r="G31" s="65">
        <v>4.5999999999999996</v>
      </c>
      <c r="H31" s="65">
        <v>2.5</v>
      </c>
      <c r="I31" s="65">
        <v>1.7</v>
      </c>
      <c r="J31" s="65">
        <v>1.3</v>
      </c>
      <c r="K31" s="65">
        <v>0.76</v>
      </c>
      <c r="L31" s="65">
        <v>0.55000000000000004</v>
      </c>
      <c r="M31" s="65">
        <v>0.48</v>
      </c>
      <c r="N31" s="65">
        <v>0.41</v>
      </c>
    </row>
    <row r="32" spans="1:14">
      <c r="A32" s="65">
        <v>30</v>
      </c>
      <c r="B32" s="65">
        <v>3.3000000000000002E-2</v>
      </c>
      <c r="C32" s="65">
        <v>20</v>
      </c>
      <c r="D32" s="65">
        <v>13</v>
      </c>
      <c r="E32" s="65">
        <v>11</v>
      </c>
      <c r="F32" s="65">
        <v>7.9</v>
      </c>
      <c r="G32" s="65">
        <v>5.5</v>
      </c>
      <c r="H32" s="65">
        <v>2.9</v>
      </c>
      <c r="I32" s="65">
        <v>2</v>
      </c>
      <c r="J32" s="65">
        <v>1.4</v>
      </c>
      <c r="K32" s="65">
        <v>0.83</v>
      </c>
      <c r="L32" s="65">
        <v>0.61</v>
      </c>
      <c r="M32" s="65">
        <v>0.53</v>
      </c>
      <c r="N32" s="65">
        <v>0.45</v>
      </c>
    </row>
    <row r="33" spans="1:14">
      <c r="A33" s="65">
        <v>40</v>
      </c>
      <c r="B33" s="65">
        <v>2.5000000000000001E-2</v>
      </c>
      <c r="C33" s="65">
        <v>22</v>
      </c>
      <c r="D33" s="65">
        <v>15</v>
      </c>
      <c r="E33" s="65">
        <v>12</v>
      </c>
      <c r="F33" s="65">
        <v>9</v>
      </c>
      <c r="G33" s="65">
        <v>6.2</v>
      </c>
      <c r="H33" s="65">
        <v>3.3</v>
      </c>
      <c r="I33" s="65">
        <v>2.2999999999999998</v>
      </c>
      <c r="J33" s="65">
        <v>1.5</v>
      </c>
      <c r="K33" s="65">
        <v>0.88</v>
      </c>
      <c r="L33" s="65">
        <v>0.65</v>
      </c>
      <c r="M33" s="65">
        <v>0.56000000000000005</v>
      </c>
      <c r="N33" s="65">
        <v>0.48</v>
      </c>
    </row>
    <row r="34" spans="1:14">
      <c r="A34" s="65">
        <v>50</v>
      </c>
      <c r="B34" s="65">
        <v>0.02</v>
      </c>
      <c r="C34" s="65">
        <v>24</v>
      </c>
      <c r="D34" s="65">
        <v>16</v>
      </c>
      <c r="E34" s="65">
        <v>14</v>
      </c>
      <c r="F34" s="65">
        <v>9.9</v>
      </c>
      <c r="G34" s="65">
        <v>6.8</v>
      </c>
      <c r="H34" s="65">
        <v>3.6</v>
      </c>
      <c r="I34" s="65">
        <v>2.5</v>
      </c>
      <c r="J34" s="65">
        <v>1.6</v>
      </c>
      <c r="K34" s="65">
        <v>0.93</v>
      </c>
      <c r="L34" s="65">
        <v>0.68</v>
      </c>
      <c r="M34" s="65">
        <v>0.59</v>
      </c>
      <c r="N34" s="65">
        <v>0.51</v>
      </c>
    </row>
    <row r="35" spans="1:14">
      <c r="A35" s="65">
        <v>60</v>
      </c>
      <c r="B35" s="65">
        <v>1.7000000000000001E-2</v>
      </c>
      <c r="C35" s="65">
        <v>25</v>
      </c>
      <c r="D35" s="65">
        <v>17</v>
      </c>
      <c r="E35" s="65">
        <v>15</v>
      </c>
      <c r="F35" s="65">
        <v>11</v>
      </c>
      <c r="G35" s="65">
        <v>7.4</v>
      </c>
      <c r="H35" s="65">
        <v>3.9</v>
      </c>
      <c r="I35" s="65">
        <v>2.7</v>
      </c>
      <c r="J35" s="65">
        <v>1.6</v>
      </c>
      <c r="K35" s="65">
        <v>0.97</v>
      </c>
      <c r="L35" s="65">
        <v>0.71</v>
      </c>
      <c r="M35" s="65">
        <v>0.61</v>
      </c>
      <c r="N35" s="65">
        <v>0.53</v>
      </c>
    </row>
    <row r="36" spans="1:14">
      <c r="A36" s="65">
        <v>80</v>
      </c>
      <c r="B36" s="65">
        <v>1.2999999999999999E-2</v>
      </c>
      <c r="C36" s="65">
        <v>28</v>
      </c>
      <c r="D36" s="65">
        <v>19</v>
      </c>
      <c r="E36" s="65">
        <v>16</v>
      </c>
      <c r="F36" s="65">
        <v>12</v>
      </c>
      <c r="G36" s="65">
        <v>8.3000000000000007</v>
      </c>
      <c r="H36" s="65">
        <v>4.4000000000000004</v>
      </c>
      <c r="I36" s="65">
        <v>3</v>
      </c>
      <c r="J36" s="65">
        <v>1.7</v>
      </c>
      <c r="K36" s="65">
        <v>1</v>
      </c>
      <c r="L36" s="65">
        <v>0.76</v>
      </c>
      <c r="M36" s="65">
        <v>0.65</v>
      </c>
      <c r="N36" s="65">
        <v>0.56000000000000005</v>
      </c>
    </row>
    <row r="37" spans="1:14">
      <c r="A37" s="65">
        <v>100</v>
      </c>
      <c r="B37" s="65">
        <v>0.01</v>
      </c>
      <c r="C37" s="65">
        <v>30</v>
      </c>
      <c r="D37" s="65">
        <v>21</v>
      </c>
      <c r="E37" s="65">
        <v>18</v>
      </c>
      <c r="F37" s="65">
        <v>13</v>
      </c>
      <c r="G37" s="65">
        <v>9.1</v>
      </c>
      <c r="H37" s="65">
        <v>4.8</v>
      </c>
      <c r="I37" s="65">
        <v>3.3</v>
      </c>
      <c r="J37" s="65">
        <v>1.8</v>
      </c>
      <c r="K37" s="65">
        <v>1.1000000000000001</v>
      </c>
      <c r="L37" s="65">
        <v>0.79</v>
      </c>
      <c r="M37" s="65">
        <v>0.69</v>
      </c>
      <c r="N37" s="65">
        <v>0.59</v>
      </c>
    </row>
    <row r="38" spans="1:14">
      <c r="A38" s="65">
        <v>250</v>
      </c>
      <c r="B38" s="65">
        <v>4.0000000000000001E-3</v>
      </c>
      <c r="C38" s="65">
        <v>42</v>
      </c>
      <c r="D38" s="65">
        <v>29</v>
      </c>
      <c r="E38" s="65">
        <v>25</v>
      </c>
      <c r="F38" s="65">
        <v>19</v>
      </c>
      <c r="G38" s="65">
        <v>13</v>
      </c>
      <c r="H38" s="65">
        <v>6.9</v>
      </c>
      <c r="I38" s="65">
        <v>4.8</v>
      </c>
      <c r="J38" s="65">
        <v>2.2000000000000002</v>
      </c>
      <c r="K38" s="65">
        <v>1.3</v>
      </c>
      <c r="L38" s="65">
        <v>0.97</v>
      </c>
      <c r="M38" s="65">
        <v>0.83</v>
      </c>
      <c r="N38" s="65">
        <v>0.72</v>
      </c>
    </row>
    <row r="39" spans="1:14">
      <c r="A39" s="65" t="s">
        <v>111</v>
      </c>
    </row>
    <row r="40" spans="1:14">
      <c r="A40" s="65" t="s">
        <v>96</v>
      </c>
      <c r="B40" s="65" t="s">
        <v>97</v>
      </c>
      <c r="C40" s="65" t="s">
        <v>98</v>
      </c>
      <c r="D40" s="65" t="s">
        <v>99</v>
      </c>
      <c r="E40" s="65" t="s">
        <v>100</v>
      </c>
      <c r="F40" s="65" t="s">
        <v>101</v>
      </c>
      <c r="G40" s="65" t="s">
        <v>102</v>
      </c>
      <c r="H40" s="65" t="s">
        <v>103</v>
      </c>
      <c r="I40" s="65" t="s">
        <v>104</v>
      </c>
      <c r="J40" s="65" t="s">
        <v>105</v>
      </c>
      <c r="K40" s="65" t="s">
        <v>106</v>
      </c>
      <c r="L40" s="65" t="s">
        <v>107</v>
      </c>
      <c r="M40" s="65" t="s">
        <v>108</v>
      </c>
      <c r="N40" s="65" t="s">
        <v>109</v>
      </c>
    </row>
    <row r="41" spans="1:14">
      <c r="A41" s="65">
        <v>1.58</v>
      </c>
      <c r="B41" s="65">
        <v>0.63300000000000001</v>
      </c>
      <c r="C41" s="65">
        <v>56.4</v>
      </c>
      <c r="D41" s="65">
        <v>42.8</v>
      </c>
      <c r="E41" s="65">
        <v>35.9</v>
      </c>
      <c r="F41" s="65">
        <v>25.9</v>
      </c>
      <c r="G41" s="65">
        <v>18</v>
      </c>
      <c r="H41" s="65">
        <v>9.4700000000000006</v>
      </c>
      <c r="I41" s="65">
        <v>6.05</v>
      </c>
      <c r="J41" s="65">
        <v>3.75</v>
      </c>
      <c r="K41" s="65">
        <v>2.25</v>
      </c>
      <c r="L41" s="65">
        <v>1.65</v>
      </c>
      <c r="M41" s="65">
        <v>1.31</v>
      </c>
      <c r="N41" s="65">
        <v>1.0900000000000001</v>
      </c>
    </row>
    <row r="42" spans="1:14">
      <c r="A42" s="65">
        <v>2</v>
      </c>
      <c r="B42" s="65">
        <v>0.5</v>
      </c>
      <c r="C42" s="65">
        <v>62.2</v>
      </c>
      <c r="D42" s="65">
        <v>47.2</v>
      </c>
      <c r="E42" s="65">
        <v>39.6</v>
      </c>
      <c r="F42" s="65">
        <v>28.5</v>
      </c>
      <c r="G42" s="65">
        <v>19.899999999999999</v>
      </c>
      <c r="H42" s="65">
        <v>10.5</v>
      </c>
      <c r="I42" s="65">
        <v>6.68</v>
      </c>
      <c r="J42" s="65">
        <v>4.1399999999999997</v>
      </c>
      <c r="K42" s="65">
        <v>2.48</v>
      </c>
      <c r="L42" s="65">
        <v>1.82</v>
      </c>
      <c r="M42" s="65">
        <v>1.44</v>
      </c>
      <c r="N42" s="65">
        <v>1.21</v>
      </c>
    </row>
    <row r="43" spans="1:14">
      <c r="A43" s="65">
        <v>5</v>
      </c>
      <c r="B43" s="65">
        <v>0.2</v>
      </c>
      <c r="C43" s="65">
        <v>82.2</v>
      </c>
      <c r="D43" s="65">
        <v>62.4</v>
      </c>
      <c r="E43" s="65">
        <v>52.3</v>
      </c>
      <c r="F43" s="65">
        <v>37.700000000000003</v>
      </c>
      <c r="G43" s="65">
        <v>26.3</v>
      </c>
      <c r="H43" s="65">
        <v>13.8</v>
      </c>
      <c r="I43" s="65">
        <v>8.83</v>
      </c>
      <c r="J43" s="65">
        <v>5.46</v>
      </c>
      <c r="K43" s="65">
        <v>3.28</v>
      </c>
      <c r="L43" s="65">
        <v>2.4</v>
      </c>
      <c r="M43" s="65">
        <v>1.91</v>
      </c>
      <c r="N43" s="65">
        <v>1.59</v>
      </c>
    </row>
    <row r="44" spans="1:14">
      <c r="A44" s="65">
        <v>10</v>
      </c>
      <c r="B44" s="65">
        <v>0.1</v>
      </c>
      <c r="C44" s="65">
        <v>97.2</v>
      </c>
      <c r="D44" s="65">
        <v>73.7</v>
      </c>
      <c r="E44" s="65">
        <v>61.8</v>
      </c>
      <c r="F44" s="65">
        <v>44.6</v>
      </c>
      <c r="G44" s="65">
        <v>31.1</v>
      </c>
      <c r="H44" s="65">
        <v>16.3</v>
      </c>
      <c r="I44" s="65">
        <v>10.4</v>
      </c>
      <c r="J44" s="65">
        <v>6.46</v>
      </c>
      <c r="K44" s="65">
        <v>3.88</v>
      </c>
      <c r="L44" s="65">
        <v>2.84</v>
      </c>
      <c r="M44" s="65">
        <v>2.2599999999999998</v>
      </c>
      <c r="N44" s="65">
        <v>1.88</v>
      </c>
    </row>
    <row r="45" spans="1:14">
      <c r="A45" s="65">
        <v>20</v>
      </c>
      <c r="B45" s="65">
        <v>0.05</v>
      </c>
      <c r="C45" s="65">
        <v>113</v>
      </c>
      <c r="D45" s="65">
        <v>85.4</v>
      </c>
      <c r="E45" s="65">
        <v>71.599999999999994</v>
      </c>
      <c r="F45" s="65">
        <v>51.6</v>
      </c>
      <c r="G45" s="65">
        <v>36</v>
      </c>
      <c r="H45" s="65">
        <v>18.899999999999999</v>
      </c>
      <c r="I45" s="65">
        <v>12.1</v>
      </c>
      <c r="J45" s="65">
        <v>7.48</v>
      </c>
      <c r="K45" s="65">
        <v>4.49</v>
      </c>
      <c r="L45" s="65">
        <v>3.28</v>
      </c>
      <c r="M45" s="65">
        <v>2.61</v>
      </c>
      <c r="N45" s="65">
        <v>2.1800000000000002</v>
      </c>
    </row>
    <row r="46" spans="1:14">
      <c r="A46" s="65">
        <v>30</v>
      </c>
      <c r="B46" s="65">
        <v>3.3000000000000002E-2</v>
      </c>
      <c r="C46" s="65">
        <v>122</v>
      </c>
      <c r="D46" s="65">
        <v>92.4</v>
      </c>
      <c r="E46" s="65">
        <v>77.5</v>
      </c>
      <c r="F46" s="65">
        <v>55.9</v>
      </c>
      <c r="G46" s="65">
        <v>38.9</v>
      </c>
      <c r="H46" s="65">
        <v>20.5</v>
      </c>
      <c r="I46" s="65">
        <v>13.1</v>
      </c>
      <c r="J46" s="65">
        <v>8.09</v>
      </c>
      <c r="K46" s="65">
        <v>4.8600000000000003</v>
      </c>
      <c r="L46" s="65">
        <v>3.55</v>
      </c>
      <c r="M46" s="65">
        <v>2.83</v>
      </c>
      <c r="N46" s="65">
        <v>2.36</v>
      </c>
    </row>
    <row r="47" spans="1:14">
      <c r="A47" s="65">
        <v>40</v>
      </c>
      <c r="B47" s="65">
        <v>2.5000000000000001E-2</v>
      </c>
      <c r="C47" s="65">
        <v>128</v>
      </c>
      <c r="D47" s="65">
        <v>97.4</v>
      </c>
      <c r="E47" s="65">
        <v>81.7</v>
      </c>
      <c r="F47" s="65">
        <v>58.9</v>
      </c>
      <c r="G47" s="65">
        <v>41.1</v>
      </c>
      <c r="H47" s="65">
        <v>21.6</v>
      </c>
      <c r="I47" s="65">
        <v>13.8</v>
      </c>
      <c r="J47" s="65">
        <v>8.5399999999999991</v>
      </c>
      <c r="K47" s="65">
        <v>5.12</v>
      </c>
      <c r="L47" s="65">
        <v>3.75</v>
      </c>
      <c r="M47" s="65">
        <v>2.98</v>
      </c>
      <c r="N47" s="65">
        <v>2.4900000000000002</v>
      </c>
    </row>
    <row r="48" spans="1:14">
      <c r="A48" s="65">
        <v>50</v>
      </c>
      <c r="B48" s="65">
        <v>0.02</v>
      </c>
      <c r="C48" s="65">
        <v>134</v>
      </c>
      <c r="D48" s="65">
        <v>101</v>
      </c>
      <c r="E48" s="65">
        <v>85</v>
      </c>
      <c r="F48" s="65">
        <v>61.3</v>
      </c>
      <c r="G48" s="65">
        <v>42.7</v>
      </c>
      <c r="H48" s="65">
        <v>22.5</v>
      </c>
      <c r="I48" s="65">
        <v>14.4</v>
      </c>
      <c r="J48" s="65">
        <v>8.8800000000000008</v>
      </c>
      <c r="K48" s="65">
        <v>5.33</v>
      </c>
      <c r="L48" s="65">
        <v>3.9</v>
      </c>
      <c r="M48" s="65">
        <v>3.1</v>
      </c>
      <c r="N48" s="65">
        <v>2.59</v>
      </c>
    </row>
    <row r="49" spans="1:14">
      <c r="A49" s="65">
        <v>60</v>
      </c>
      <c r="B49" s="65">
        <v>1.7000000000000001E-2</v>
      </c>
      <c r="C49" s="65">
        <v>138</v>
      </c>
      <c r="D49" s="65">
        <v>105</v>
      </c>
      <c r="E49" s="65">
        <v>87.7</v>
      </c>
      <c r="F49" s="65">
        <v>63.3</v>
      </c>
      <c r="G49" s="65">
        <v>44.1</v>
      </c>
      <c r="H49" s="65">
        <v>23.2</v>
      </c>
      <c r="I49" s="65">
        <v>14.8</v>
      </c>
      <c r="J49" s="65">
        <v>9.17</v>
      </c>
      <c r="K49" s="65">
        <v>5.5</v>
      </c>
      <c r="L49" s="65">
        <v>4.03</v>
      </c>
      <c r="M49" s="65">
        <v>3.2</v>
      </c>
      <c r="N49" s="65">
        <v>2.67</v>
      </c>
    </row>
    <row r="50" spans="1:14">
      <c r="A50" s="65">
        <v>80</v>
      </c>
      <c r="B50" s="65">
        <v>1.2999999999999999E-2</v>
      </c>
      <c r="C50" s="65">
        <v>145</v>
      </c>
      <c r="D50" s="65">
        <v>110</v>
      </c>
      <c r="E50" s="65">
        <v>92</v>
      </c>
      <c r="F50" s="65">
        <v>66.400000000000006</v>
      </c>
      <c r="G50" s="65">
        <v>46.3</v>
      </c>
      <c r="H50" s="65">
        <v>24.3</v>
      </c>
      <c r="I50" s="65">
        <v>15.5</v>
      </c>
      <c r="J50" s="65">
        <v>9.61</v>
      </c>
      <c r="K50" s="65">
        <v>5.77</v>
      </c>
      <c r="L50" s="65">
        <v>4.22</v>
      </c>
      <c r="M50" s="65">
        <v>3.36</v>
      </c>
      <c r="N50" s="65">
        <v>2.8</v>
      </c>
    </row>
    <row r="51" spans="1:14">
      <c r="A51" s="65">
        <v>100</v>
      </c>
      <c r="B51" s="65">
        <v>0.01</v>
      </c>
      <c r="C51" s="65">
        <v>150</v>
      </c>
      <c r="D51" s="65">
        <v>114</v>
      </c>
      <c r="E51" s="65">
        <v>95.3</v>
      </c>
      <c r="F51" s="65">
        <v>68.8</v>
      </c>
      <c r="G51" s="65">
        <v>47.9</v>
      </c>
      <c r="H51" s="65">
        <v>25.2</v>
      </c>
      <c r="I51" s="65">
        <v>16.100000000000001</v>
      </c>
      <c r="J51" s="65">
        <v>9.9600000000000009</v>
      </c>
      <c r="K51" s="65">
        <v>5.98</v>
      </c>
      <c r="L51" s="65">
        <v>4.38</v>
      </c>
      <c r="M51" s="65">
        <v>3.48</v>
      </c>
      <c r="N51" s="65">
        <v>2.9</v>
      </c>
    </row>
    <row r="52" spans="1:14">
      <c r="A52" s="65">
        <v>250</v>
      </c>
      <c r="B52" s="65">
        <v>4.0000000000000001E-3</v>
      </c>
      <c r="C52" s="65">
        <v>171</v>
      </c>
      <c r="D52" s="65">
        <v>130</v>
      </c>
      <c r="E52" s="65">
        <v>109</v>
      </c>
      <c r="F52" s="65">
        <v>78.5</v>
      </c>
      <c r="G52" s="65">
        <v>54.7</v>
      </c>
      <c r="H52" s="65">
        <v>28.8</v>
      </c>
      <c r="I52" s="65">
        <v>18.399999999999999</v>
      </c>
      <c r="J52" s="65">
        <v>11.4</v>
      </c>
      <c r="K52" s="65">
        <v>6.83</v>
      </c>
      <c r="L52" s="65">
        <v>5</v>
      </c>
      <c r="M52" s="65">
        <v>3.98</v>
      </c>
      <c r="N52" s="65">
        <v>3.32</v>
      </c>
    </row>
    <row r="53" spans="1:14">
      <c r="A53" s="65" t="s">
        <v>112</v>
      </c>
    </row>
    <row r="54" spans="1:14">
      <c r="A54" s="65" t="s">
        <v>96</v>
      </c>
      <c r="B54" s="65" t="s">
        <v>97</v>
      </c>
      <c r="C54" s="65" t="s">
        <v>98</v>
      </c>
      <c r="D54" s="65" t="s">
        <v>99</v>
      </c>
      <c r="E54" s="65" t="s">
        <v>100</v>
      </c>
      <c r="F54" s="65" t="s">
        <v>101</v>
      </c>
      <c r="G54" s="65" t="s">
        <v>102</v>
      </c>
      <c r="H54" s="65" t="s">
        <v>103</v>
      </c>
      <c r="I54" s="65" t="s">
        <v>104</v>
      </c>
      <c r="J54" s="65" t="s">
        <v>105</v>
      </c>
      <c r="K54" s="65" t="s">
        <v>106</v>
      </c>
      <c r="L54" s="65" t="s">
        <v>107</v>
      </c>
      <c r="M54" s="65" t="s">
        <v>108</v>
      </c>
      <c r="N54" s="65" t="s">
        <v>109</v>
      </c>
    </row>
    <row r="55" spans="1:14">
      <c r="A55" s="65">
        <v>1.58</v>
      </c>
      <c r="B55" s="65">
        <v>0.63300000000000001</v>
      </c>
      <c r="C55" s="65">
        <v>56.4</v>
      </c>
      <c r="D55" s="65">
        <v>42.8</v>
      </c>
      <c r="E55" s="65">
        <v>35.9</v>
      </c>
      <c r="F55" s="65">
        <v>25.9</v>
      </c>
      <c r="G55" s="65">
        <v>18</v>
      </c>
      <c r="H55" s="65">
        <v>9.4700000000000006</v>
      </c>
      <c r="I55" s="65">
        <v>6.05</v>
      </c>
      <c r="J55" s="65">
        <v>3.75</v>
      </c>
      <c r="K55" s="65">
        <v>2.25</v>
      </c>
      <c r="L55" s="65">
        <v>1.65</v>
      </c>
      <c r="M55" s="65">
        <v>1.31</v>
      </c>
      <c r="N55" s="65">
        <v>1.0900000000000001</v>
      </c>
    </row>
    <row r="56" spans="1:14">
      <c r="A56" s="65">
        <v>2</v>
      </c>
      <c r="B56" s="65">
        <v>0.5</v>
      </c>
      <c r="C56" s="65">
        <v>62.2</v>
      </c>
      <c r="D56" s="65">
        <v>47.2</v>
      </c>
      <c r="E56" s="65">
        <v>39.6</v>
      </c>
      <c r="F56" s="65">
        <v>28.5</v>
      </c>
      <c r="G56" s="65">
        <v>19.899999999999999</v>
      </c>
      <c r="H56" s="65">
        <v>10.5</v>
      </c>
      <c r="I56" s="65">
        <v>6.68</v>
      </c>
      <c r="J56" s="65">
        <v>4.1399999999999997</v>
      </c>
      <c r="K56" s="65">
        <v>2.48</v>
      </c>
      <c r="L56" s="65">
        <v>1.82</v>
      </c>
      <c r="M56" s="65">
        <v>1.44</v>
      </c>
      <c r="N56" s="65">
        <v>1.21</v>
      </c>
    </row>
    <row r="57" spans="1:14">
      <c r="A57" s="65">
        <v>5</v>
      </c>
      <c r="B57" s="65">
        <v>0.2</v>
      </c>
      <c r="C57" s="65">
        <v>82.2</v>
      </c>
      <c r="D57" s="65">
        <v>62.4</v>
      </c>
      <c r="E57" s="65">
        <v>52.3</v>
      </c>
      <c r="F57" s="65">
        <v>37.700000000000003</v>
      </c>
      <c r="G57" s="65">
        <v>26.3</v>
      </c>
      <c r="H57" s="65">
        <v>13.8</v>
      </c>
      <c r="I57" s="65">
        <v>8.83</v>
      </c>
      <c r="J57" s="65">
        <v>5.46</v>
      </c>
      <c r="K57" s="65">
        <v>3.28</v>
      </c>
      <c r="L57" s="65">
        <v>2.4</v>
      </c>
      <c r="M57" s="65">
        <v>1.91</v>
      </c>
      <c r="N57" s="65">
        <v>1.59</v>
      </c>
    </row>
    <row r="58" spans="1:14">
      <c r="A58" s="65">
        <v>10</v>
      </c>
      <c r="B58" s="65">
        <v>0.1</v>
      </c>
      <c r="C58" s="65">
        <v>97.2</v>
      </c>
      <c r="D58" s="65">
        <v>73.7</v>
      </c>
      <c r="E58" s="65">
        <v>61.8</v>
      </c>
      <c r="F58" s="65">
        <v>44.6</v>
      </c>
      <c r="G58" s="65">
        <v>31.1</v>
      </c>
      <c r="H58" s="65">
        <v>16.3</v>
      </c>
      <c r="I58" s="65">
        <v>10.4</v>
      </c>
      <c r="J58" s="65">
        <v>6.46</v>
      </c>
      <c r="K58" s="65">
        <v>3.88</v>
      </c>
      <c r="L58" s="65">
        <v>2.84</v>
      </c>
      <c r="M58" s="65">
        <v>2.2599999999999998</v>
      </c>
      <c r="N58" s="65">
        <v>1.88</v>
      </c>
    </row>
    <row r="59" spans="1:14">
      <c r="A59" s="65">
        <v>20</v>
      </c>
      <c r="B59" s="65">
        <v>0.05</v>
      </c>
      <c r="C59" s="65">
        <v>113</v>
      </c>
      <c r="D59" s="65">
        <v>85.4</v>
      </c>
      <c r="E59" s="65">
        <v>71.599999999999994</v>
      </c>
      <c r="F59" s="65">
        <v>51.6</v>
      </c>
      <c r="G59" s="65">
        <v>36</v>
      </c>
      <c r="H59" s="65">
        <v>18.899999999999999</v>
      </c>
      <c r="I59" s="65">
        <v>12.1</v>
      </c>
      <c r="J59" s="65">
        <v>7.48</v>
      </c>
      <c r="K59" s="65">
        <v>4.49</v>
      </c>
      <c r="L59" s="65">
        <v>3.28</v>
      </c>
      <c r="M59" s="65">
        <v>2.61</v>
      </c>
      <c r="N59" s="65">
        <v>2.1800000000000002</v>
      </c>
    </row>
    <row r="60" spans="1:14">
      <c r="A60" s="65">
        <v>30</v>
      </c>
      <c r="B60" s="65">
        <v>3.3000000000000002E-2</v>
      </c>
      <c r="C60" s="65">
        <v>122</v>
      </c>
      <c r="D60" s="65">
        <v>92.4</v>
      </c>
      <c r="E60" s="65">
        <v>77.5</v>
      </c>
      <c r="F60" s="65">
        <v>55.9</v>
      </c>
      <c r="G60" s="65">
        <v>38.9</v>
      </c>
      <c r="H60" s="65">
        <v>20.5</v>
      </c>
      <c r="I60" s="65">
        <v>13.1</v>
      </c>
      <c r="J60" s="65">
        <v>8.09</v>
      </c>
      <c r="K60" s="65">
        <v>4.8600000000000003</v>
      </c>
      <c r="L60" s="65">
        <v>3.55</v>
      </c>
      <c r="M60" s="65">
        <v>2.83</v>
      </c>
      <c r="N60" s="65">
        <v>2.36</v>
      </c>
    </row>
    <row r="61" spans="1:14">
      <c r="A61" s="65">
        <v>40</v>
      </c>
      <c r="B61" s="65">
        <v>2.5000000000000001E-2</v>
      </c>
      <c r="C61" s="65">
        <v>128</v>
      </c>
      <c r="D61" s="65">
        <v>97.4</v>
      </c>
      <c r="E61" s="65">
        <v>81.7</v>
      </c>
      <c r="F61" s="65">
        <v>58.9</v>
      </c>
      <c r="G61" s="65">
        <v>41.1</v>
      </c>
      <c r="H61" s="65">
        <v>21.6</v>
      </c>
      <c r="I61" s="65">
        <v>13.8</v>
      </c>
      <c r="J61" s="65">
        <v>8.5399999999999991</v>
      </c>
      <c r="K61" s="65">
        <v>5.12</v>
      </c>
      <c r="L61" s="65">
        <v>3.75</v>
      </c>
      <c r="M61" s="65">
        <v>2.98</v>
      </c>
      <c r="N61" s="65">
        <v>2.4900000000000002</v>
      </c>
    </row>
    <row r="62" spans="1:14">
      <c r="A62" s="65">
        <v>50</v>
      </c>
      <c r="B62" s="65">
        <v>0.02</v>
      </c>
      <c r="C62" s="65">
        <v>134</v>
      </c>
      <c r="D62" s="65">
        <v>101</v>
      </c>
      <c r="E62" s="65">
        <v>85</v>
      </c>
      <c r="F62" s="65">
        <v>61.3</v>
      </c>
      <c r="G62" s="65">
        <v>42.7</v>
      </c>
      <c r="H62" s="65">
        <v>22.5</v>
      </c>
      <c r="I62" s="65">
        <v>14.4</v>
      </c>
      <c r="J62" s="65">
        <v>8.8800000000000008</v>
      </c>
      <c r="K62" s="65">
        <v>5.33</v>
      </c>
      <c r="L62" s="65">
        <v>3.9</v>
      </c>
      <c r="M62" s="65">
        <v>3.1</v>
      </c>
      <c r="N62" s="65">
        <v>2.59</v>
      </c>
    </row>
    <row r="63" spans="1:14">
      <c r="A63" s="65">
        <v>60</v>
      </c>
      <c r="B63" s="65">
        <v>1.7000000000000001E-2</v>
      </c>
      <c r="C63" s="65">
        <v>138</v>
      </c>
      <c r="D63" s="65">
        <v>105</v>
      </c>
      <c r="E63" s="65">
        <v>87.7</v>
      </c>
      <c r="F63" s="65">
        <v>63.3</v>
      </c>
      <c r="G63" s="65">
        <v>44.1</v>
      </c>
      <c r="H63" s="65">
        <v>23.2</v>
      </c>
      <c r="I63" s="65">
        <v>14.8</v>
      </c>
      <c r="J63" s="65">
        <v>9.17</v>
      </c>
      <c r="K63" s="65">
        <v>5.5</v>
      </c>
      <c r="L63" s="65">
        <v>4.03</v>
      </c>
      <c r="M63" s="65">
        <v>3.2</v>
      </c>
      <c r="N63" s="65">
        <v>2.67</v>
      </c>
    </row>
    <row r="64" spans="1:14">
      <c r="A64" s="65">
        <v>80</v>
      </c>
      <c r="B64" s="65">
        <v>1.2999999999999999E-2</v>
      </c>
      <c r="C64" s="65">
        <v>145</v>
      </c>
      <c r="D64" s="65">
        <v>110</v>
      </c>
      <c r="E64" s="65">
        <v>92</v>
      </c>
      <c r="F64" s="65">
        <v>66.400000000000006</v>
      </c>
      <c r="G64" s="65">
        <v>46.3</v>
      </c>
      <c r="H64" s="65">
        <v>24.3</v>
      </c>
      <c r="I64" s="65">
        <v>15.5</v>
      </c>
      <c r="J64" s="65">
        <v>9.61</v>
      </c>
      <c r="K64" s="65">
        <v>5.77</v>
      </c>
      <c r="L64" s="65">
        <v>4.22</v>
      </c>
      <c r="M64" s="65">
        <v>3.36</v>
      </c>
      <c r="N64" s="65">
        <v>2.8</v>
      </c>
    </row>
    <row r="65" spans="1:14">
      <c r="A65" s="65">
        <v>100</v>
      </c>
      <c r="B65" s="65">
        <v>0.01</v>
      </c>
      <c r="C65" s="65">
        <v>150</v>
      </c>
      <c r="D65" s="65">
        <v>114</v>
      </c>
      <c r="E65" s="65">
        <v>95.3</v>
      </c>
      <c r="F65" s="65">
        <v>68.8</v>
      </c>
      <c r="G65" s="65">
        <v>47.9</v>
      </c>
      <c r="H65" s="65">
        <v>25.2</v>
      </c>
      <c r="I65" s="65">
        <v>16.100000000000001</v>
      </c>
      <c r="J65" s="65">
        <v>9.9600000000000009</v>
      </c>
      <c r="K65" s="65">
        <v>5.98</v>
      </c>
      <c r="L65" s="65">
        <v>4.38</v>
      </c>
      <c r="M65" s="65">
        <v>3.48</v>
      </c>
      <c r="N65" s="65">
        <v>2.9</v>
      </c>
    </row>
    <row r="66" spans="1:14">
      <c r="A66" s="65">
        <v>250</v>
      </c>
      <c r="B66" s="65">
        <v>4.0000000000000001E-3</v>
      </c>
      <c r="C66" s="65">
        <v>171</v>
      </c>
      <c r="D66" s="65">
        <v>130</v>
      </c>
      <c r="E66" s="65">
        <v>109</v>
      </c>
      <c r="F66" s="65">
        <v>78.5</v>
      </c>
      <c r="G66" s="65">
        <v>54.7</v>
      </c>
      <c r="H66" s="65">
        <v>28.8</v>
      </c>
      <c r="I66" s="65">
        <v>18.399999999999999</v>
      </c>
      <c r="J66" s="65">
        <v>11.4</v>
      </c>
      <c r="K66" s="65">
        <v>6.83</v>
      </c>
      <c r="L66" s="65">
        <v>5</v>
      </c>
      <c r="M66" s="65">
        <v>3.98</v>
      </c>
      <c r="N66" s="65">
        <v>3.32</v>
      </c>
    </row>
    <row r="67" spans="1:14">
      <c r="A67" s="65" t="s">
        <v>113</v>
      </c>
    </row>
    <row r="68" spans="1:14">
      <c r="A68" s="65" t="s">
        <v>96</v>
      </c>
      <c r="B68" s="65" t="s">
        <v>97</v>
      </c>
      <c r="C68" s="65" t="s">
        <v>98</v>
      </c>
      <c r="D68" s="65" t="s">
        <v>99</v>
      </c>
      <c r="E68" s="65" t="s">
        <v>100</v>
      </c>
      <c r="F68" s="65" t="s">
        <v>101</v>
      </c>
      <c r="G68" s="65" t="s">
        <v>102</v>
      </c>
      <c r="H68" s="65" t="s">
        <v>103</v>
      </c>
      <c r="I68" s="65" t="s">
        <v>104</v>
      </c>
      <c r="J68" s="65" t="s">
        <v>105</v>
      </c>
      <c r="K68" s="65" t="s">
        <v>106</v>
      </c>
      <c r="L68" s="65" t="s">
        <v>107</v>
      </c>
      <c r="M68" s="65" t="s">
        <v>108</v>
      </c>
      <c r="N68" s="65" t="s">
        <v>109</v>
      </c>
    </row>
    <row r="69" spans="1:14">
      <c r="A69" s="65">
        <v>1.58</v>
      </c>
      <c r="B69" s="65">
        <v>0.63300000000000001</v>
      </c>
      <c r="C69" s="65">
        <v>57.4</v>
      </c>
      <c r="D69" s="65">
        <v>43.5</v>
      </c>
      <c r="E69" s="65">
        <v>36.5</v>
      </c>
      <c r="F69" s="65">
        <v>26.3</v>
      </c>
      <c r="G69" s="65">
        <v>18.3</v>
      </c>
      <c r="H69" s="65">
        <v>9.6</v>
      </c>
      <c r="I69" s="65">
        <v>6.12</v>
      </c>
      <c r="J69" s="65">
        <v>3.79</v>
      </c>
      <c r="K69" s="65">
        <v>2.27</v>
      </c>
      <c r="L69" s="65">
        <v>1.66</v>
      </c>
      <c r="M69" s="65">
        <v>1.32</v>
      </c>
      <c r="N69" s="65">
        <v>1.1000000000000001</v>
      </c>
    </row>
    <row r="70" spans="1:14">
      <c r="A70" s="65">
        <v>2</v>
      </c>
      <c r="B70" s="65">
        <v>0.5</v>
      </c>
      <c r="C70" s="65">
        <v>63.3</v>
      </c>
      <c r="D70" s="65">
        <v>48</v>
      </c>
      <c r="E70" s="65">
        <v>40.299999999999997</v>
      </c>
      <c r="F70" s="65">
        <v>29</v>
      </c>
      <c r="G70" s="65">
        <v>20.2</v>
      </c>
      <c r="H70" s="65">
        <v>10.6</v>
      </c>
      <c r="I70" s="65">
        <v>6.76</v>
      </c>
      <c r="J70" s="65">
        <v>4.18</v>
      </c>
      <c r="K70" s="65">
        <v>2.5</v>
      </c>
      <c r="L70" s="65">
        <v>1.83</v>
      </c>
      <c r="M70" s="65">
        <v>1.46</v>
      </c>
      <c r="N70" s="65">
        <v>1.21</v>
      </c>
    </row>
    <row r="71" spans="1:14">
      <c r="A71" s="65">
        <v>5</v>
      </c>
      <c r="B71" s="65">
        <v>0.2</v>
      </c>
      <c r="C71" s="65">
        <v>83.7</v>
      </c>
      <c r="D71" s="65">
        <v>63.5</v>
      </c>
      <c r="E71" s="65">
        <v>53.2</v>
      </c>
      <c r="F71" s="65">
        <v>38.4</v>
      </c>
      <c r="G71" s="65">
        <v>26.7</v>
      </c>
      <c r="H71" s="65">
        <v>14</v>
      </c>
      <c r="I71" s="65">
        <v>8.9499999999999993</v>
      </c>
      <c r="J71" s="65">
        <v>5.53</v>
      </c>
      <c r="K71" s="65">
        <v>3.31</v>
      </c>
      <c r="L71" s="65">
        <v>2.42</v>
      </c>
      <c r="M71" s="65">
        <v>1.92</v>
      </c>
      <c r="N71" s="65">
        <v>1.61</v>
      </c>
    </row>
    <row r="72" spans="1:14">
      <c r="A72" s="65">
        <v>10</v>
      </c>
      <c r="B72" s="65">
        <v>0.1</v>
      </c>
      <c r="C72" s="65">
        <v>98.9</v>
      </c>
      <c r="D72" s="65">
        <v>75</v>
      </c>
      <c r="E72" s="65">
        <v>62.9</v>
      </c>
      <c r="F72" s="65">
        <v>45.4</v>
      </c>
      <c r="G72" s="65">
        <v>31.6</v>
      </c>
      <c r="H72" s="65">
        <v>16.600000000000001</v>
      </c>
      <c r="I72" s="65">
        <v>10.6</v>
      </c>
      <c r="J72" s="65">
        <v>6.53</v>
      </c>
      <c r="K72" s="65">
        <v>3.92</v>
      </c>
      <c r="L72" s="65">
        <v>2.86</v>
      </c>
      <c r="M72" s="65">
        <v>2.2799999999999998</v>
      </c>
      <c r="N72" s="65">
        <v>1.9</v>
      </c>
    </row>
    <row r="73" spans="1:14">
      <c r="A73" s="65">
        <v>20</v>
      </c>
      <c r="B73" s="65">
        <v>0.05</v>
      </c>
      <c r="C73" s="65">
        <v>115</v>
      </c>
      <c r="D73" s="65">
        <v>87</v>
      </c>
      <c r="E73" s="65">
        <v>72.900000000000006</v>
      </c>
      <c r="F73" s="65">
        <v>52.6</v>
      </c>
      <c r="G73" s="65">
        <v>36.6</v>
      </c>
      <c r="H73" s="65">
        <v>19.2</v>
      </c>
      <c r="I73" s="65">
        <v>12.3</v>
      </c>
      <c r="J73" s="65">
        <v>7.57</v>
      </c>
      <c r="K73" s="65">
        <v>4.54</v>
      </c>
      <c r="L73" s="65">
        <v>3.32</v>
      </c>
      <c r="M73" s="65">
        <v>2.64</v>
      </c>
      <c r="N73" s="65">
        <v>2.2000000000000002</v>
      </c>
    </row>
    <row r="74" spans="1:14">
      <c r="A74" s="65">
        <v>30</v>
      </c>
      <c r="B74" s="65">
        <v>3.3000000000000002E-2</v>
      </c>
      <c r="C74" s="65">
        <v>124</v>
      </c>
      <c r="D74" s="65">
        <v>94.1</v>
      </c>
      <c r="E74" s="65">
        <v>78.900000000000006</v>
      </c>
      <c r="F74" s="65">
        <v>56.9</v>
      </c>
      <c r="G74" s="65">
        <v>39.6</v>
      </c>
      <c r="H74" s="65">
        <v>20.8</v>
      </c>
      <c r="I74" s="65">
        <v>13.3</v>
      </c>
      <c r="J74" s="65">
        <v>8.19</v>
      </c>
      <c r="K74" s="65">
        <v>4.91</v>
      </c>
      <c r="L74" s="65">
        <v>3.59</v>
      </c>
      <c r="M74" s="65">
        <v>2.85</v>
      </c>
      <c r="N74" s="65">
        <v>2.38</v>
      </c>
    </row>
    <row r="75" spans="1:14">
      <c r="A75" s="65">
        <v>40</v>
      </c>
      <c r="B75" s="65">
        <v>2.5000000000000001E-2</v>
      </c>
      <c r="C75" s="65">
        <v>131</v>
      </c>
      <c r="D75" s="65">
        <v>99.2</v>
      </c>
      <c r="E75" s="65">
        <v>83.2</v>
      </c>
      <c r="F75" s="65">
        <v>60</v>
      </c>
      <c r="G75" s="65">
        <v>41.8</v>
      </c>
      <c r="H75" s="65">
        <v>22</v>
      </c>
      <c r="I75" s="65">
        <v>14</v>
      </c>
      <c r="J75" s="65">
        <v>8.64</v>
      </c>
      <c r="K75" s="65">
        <v>5.18</v>
      </c>
      <c r="L75" s="65">
        <v>3.79</v>
      </c>
      <c r="M75" s="65">
        <v>3.01</v>
      </c>
      <c r="N75" s="65">
        <v>2.5099999999999998</v>
      </c>
    </row>
    <row r="76" spans="1:14">
      <c r="A76" s="65">
        <v>50</v>
      </c>
      <c r="B76" s="65">
        <v>0.02</v>
      </c>
      <c r="C76" s="65">
        <v>136</v>
      </c>
      <c r="D76" s="65">
        <v>103</v>
      </c>
      <c r="E76" s="65">
        <v>86.6</v>
      </c>
      <c r="F76" s="65">
        <v>62.5</v>
      </c>
      <c r="G76" s="65">
        <v>43.5</v>
      </c>
      <c r="H76" s="65">
        <v>22.8</v>
      </c>
      <c r="I76" s="65">
        <v>14.6</v>
      </c>
      <c r="J76" s="65">
        <v>8.99</v>
      </c>
      <c r="K76" s="65">
        <v>5.39</v>
      </c>
      <c r="L76" s="65">
        <v>3.94</v>
      </c>
      <c r="M76" s="65">
        <v>3.13</v>
      </c>
      <c r="N76" s="65">
        <v>2.61</v>
      </c>
    </row>
    <row r="77" spans="1:14">
      <c r="A77" s="65">
        <v>60</v>
      </c>
      <c r="B77" s="65">
        <v>1.7000000000000001E-2</v>
      </c>
      <c r="C77" s="65">
        <v>140</v>
      </c>
      <c r="D77" s="65">
        <v>107</v>
      </c>
      <c r="E77" s="65">
        <v>89.3</v>
      </c>
      <c r="F77" s="65">
        <v>64.400000000000006</v>
      </c>
      <c r="G77" s="65">
        <v>44.9</v>
      </c>
      <c r="H77" s="65">
        <v>23.6</v>
      </c>
      <c r="I77" s="65">
        <v>15</v>
      </c>
      <c r="J77" s="65">
        <v>9.2799999999999994</v>
      </c>
      <c r="K77" s="65">
        <v>5.56</v>
      </c>
      <c r="L77" s="65">
        <v>4.07</v>
      </c>
      <c r="M77" s="65">
        <v>3.23</v>
      </c>
      <c r="N77" s="65">
        <v>2.69</v>
      </c>
    </row>
    <row r="78" spans="1:14">
      <c r="A78" s="65">
        <v>80</v>
      </c>
      <c r="B78" s="65">
        <v>1.2999999999999999E-2</v>
      </c>
      <c r="C78" s="65">
        <v>147</v>
      </c>
      <c r="D78" s="65">
        <v>112</v>
      </c>
      <c r="E78" s="65">
        <v>93.7</v>
      </c>
      <c r="F78" s="65">
        <v>67.599999999999994</v>
      </c>
      <c r="G78" s="65">
        <v>47.1</v>
      </c>
      <c r="H78" s="65">
        <v>24.7</v>
      </c>
      <c r="I78" s="65">
        <v>15.8</v>
      </c>
      <c r="J78" s="65">
        <v>9.73</v>
      </c>
      <c r="K78" s="65">
        <v>5.84</v>
      </c>
      <c r="L78" s="65">
        <v>4.26</v>
      </c>
      <c r="M78" s="65">
        <v>3.39</v>
      </c>
      <c r="N78" s="65">
        <v>2.83</v>
      </c>
    </row>
    <row r="79" spans="1:14">
      <c r="A79" s="65">
        <v>100</v>
      </c>
      <c r="B79" s="65">
        <v>0.01</v>
      </c>
      <c r="C79" s="65">
        <v>153</v>
      </c>
      <c r="D79" s="65">
        <v>116</v>
      </c>
      <c r="E79" s="65">
        <v>97.1</v>
      </c>
      <c r="F79" s="65">
        <v>70.099999999999994</v>
      </c>
      <c r="G79" s="65">
        <v>48.8</v>
      </c>
      <c r="H79" s="65">
        <v>25.6</v>
      </c>
      <c r="I79" s="65">
        <v>16.3</v>
      </c>
      <c r="J79" s="65">
        <v>10.1</v>
      </c>
      <c r="K79" s="65">
        <v>6.05</v>
      </c>
      <c r="L79" s="65">
        <v>4.42</v>
      </c>
      <c r="M79" s="65">
        <v>3.51</v>
      </c>
      <c r="N79" s="65">
        <v>2.93</v>
      </c>
    </row>
    <row r="80" spans="1:14">
      <c r="A80" s="65">
        <v>250</v>
      </c>
      <c r="B80" s="65">
        <v>4.0000000000000001E-3</v>
      </c>
      <c r="C80" s="65">
        <v>174</v>
      </c>
      <c r="D80" s="65">
        <v>132</v>
      </c>
      <c r="E80" s="65">
        <v>111</v>
      </c>
      <c r="F80" s="65">
        <v>80</v>
      </c>
      <c r="G80" s="65">
        <v>55.7</v>
      </c>
      <c r="H80" s="65">
        <v>29.3</v>
      </c>
      <c r="I80" s="65">
        <v>18.7</v>
      </c>
      <c r="J80" s="65">
        <v>11.5</v>
      </c>
      <c r="K80" s="65">
        <v>6.91</v>
      </c>
      <c r="L80" s="65">
        <v>5.05</v>
      </c>
      <c r="M80" s="65">
        <v>4.01</v>
      </c>
      <c r="N80" s="65">
        <v>3.35</v>
      </c>
    </row>
    <row r="81" spans="1:14">
      <c r="A81" s="65" t="s">
        <v>114</v>
      </c>
    </row>
    <row r="82" spans="1:14">
      <c r="A82" s="65" t="s">
        <v>96</v>
      </c>
      <c r="B82" s="65" t="s">
        <v>97</v>
      </c>
      <c r="C82" s="65" t="s">
        <v>98</v>
      </c>
      <c r="D82" s="65" t="s">
        <v>99</v>
      </c>
      <c r="E82" s="65" t="s">
        <v>100</v>
      </c>
      <c r="F82" s="65" t="s">
        <v>101</v>
      </c>
      <c r="G82" s="65" t="s">
        <v>102</v>
      </c>
      <c r="H82" s="65" t="s">
        <v>103</v>
      </c>
      <c r="I82" s="65" t="s">
        <v>104</v>
      </c>
      <c r="J82" s="65" t="s">
        <v>105</v>
      </c>
      <c r="K82" s="65" t="s">
        <v>106</v>
      </c>
      <c r="L82" s="65" t="s">
        <v>107</v>
      </c>
      <c r="M82" s="65" t="s">
        <v>108</v>
      </c>
      <c r="N82" s="65" t="s">
        <v>109</v>
      </c>
    </row>
    <row r="83" spans="1:14">
      <c r="A83" s="65">
        <v>1.58</v>
      </c>
      <c r="B83" s="65">
        <v>0.63300000000000001</v>
      </c>
      <c r="C83" s="65">
        <v>60.3</v>
      </c>
      <c r="D83" s="65">
        <v>45.8</v>
      </c>
      <c r="E83" s="65">
        <v>38.4</v>
      </c>
      <c r="F83" s="65">
        <v>27.7</v>
      </c>
      <c r="G83" s="65">
        <v>19.2</v>
      </c>
      <c r="H83" s="65">
        <v>10</v>
      </c>
      <c r="I83" s="65">
        <v>6.34</v>
      </c>
      <c r="J83" s="65">
        <v>3.91</v>
      </c>
      <c r="K83" s="65">
        <v>2.33</v>
      </c>
      <c r="L83" s="65">
        <v>1.7</v>
      </c>
      <c r="M83" s="65">
        <v>1.35</v>
      </c>
      <c r="N83" s="65">
        <v>1.1200000000000001</v>
      </c>
    </row>
    <row r="84" spans="1:14">
      <c r="A84" s="65">
        <v>2</v>
      </c>
      <c r="B84" s="65">
        <v>0.5</v>
      </c>
      <c r="C84" s="65">
        <v>66.599999999999994</v>
      </c>
      <c r="D84" s="65">
        <v>50.5</v>
      </c>
      <c r="E84" s="65">
        <v>42.4</v>
      </c>
      <c r="F84" s="65">
        <v>30.6</v>
      </c>
      <c r="G84" s="65">
        <v>21.2</v>
      </c>
      <c r="H84" s="65">
        <v>11.1</v>
      </c>
      <c r="I84" s="65">
        <v>7.02</v>
      </c>
      <c r="J84" s="65">
        <v>4.3099999999999996</v>
      </c>
      <c r="K84" s="65">
        <v>2.57</v>
      </c>
      <c r="L84" s="65">
        <v>1.88</v>
      </c>
      <c r="M84" s="65">
        <v>1.49</v>
      </c>
      <c r="N84" s="65">
        <v>1.24</v>
      </c>
    </row>
    <row r="85" spans="1:14">
      <c r="A85" s="65">
        <v>5</v>
      </c>
      <c r="B85" s="65">
        <v>0.2</v>
      </c>
      <c r="C85" s="65">
        <v>88.3</v>
      </c>
      <c r="D85" s="65">
        <v>67</v>
      </c>
      <c r="E85" s="65">
        <v>56.1</v>
      </c>
      <c r="F85" s="65">
        <v>40.5</v>
      </c>
      <c r="G85" s="65">
        <v>28.2</v>
      </c>
      <c r="H85" s="65">
        <v>14.7</v>
      </c>
      <c r="I85" s="65">
        <v>9.31</v>
      </c>
      <c r="J85" s="65">
        <v>5.72</v>
      </c>
      <c r="K85" s="65">
        <v>3.41</v>
      </c>
      <c r="L85" s="65">
        <v>2.4900000000000002</v>
      </c>
      <c r="M85" s="65">
        <v>1.97</v>
      </c>
      <c r="N85" s="65">
        <v>1.64</v>
      </c>
    </row>
    <row r="86" spans="1:14">
      <c r="A86" s="65">
        <v>10</v>
      </c>
      <c r="B86" s="65">
        <v>0.1</v>
      </c>
      <c r="C86" s="65">
        <v>104</v>
      </c>
      <c r="D86" s="65">
        <v>79.3</v>
      </c>
      <c r="E86" s="65">
        <v>66.400000000000006</v>
      </c>
      <c r="F86" s="65">
        <v>47.9</v>
      </c>
      <c r="G86" s="65">
        <v>33.299999999999997</v>
      </c>
      <c r="H86" s="65">
        <v>17.399999999999999</v>
      </c>
      <c r="I86" s="65">
        <v>11</v>
      </c>
      <c r="J86" s="65">
        <v>6.77</v>
      </c>
      <c r="K86" s="65">
        <v>4.04</v>
      </c>
      <c r="L86" s="65">
        <v>2.95</v>
      </c>
      <c r="M86" s="65">
        <v>2.34</v>
      </c>
      <c r="N86" s="65">
        <v>1.95</v>
      </c>
    </row>
    <row r="87" spans="1:14">
      <c r="A87" s="65">
        <v>20</v>
      </c>
      <c r="B87" s="65">
        <v>0.05</v>
      </c>
      <c r="C87" s="65">
        <v>121</v>
      </c>
      <c r="D87" s="65">
        <v>91.9</v>
      </c>
      <c r="E87" s="65">
        <v>77.099999999999994</v>
      </c>
      <c r="F87" s="65">
        <v>55.6</v>
      </c>
      <c r="G87" s="65">
        <v>38.6</v>
      </c>
      <c r="H87" s="65">
        <v>20.2</v>
      </c>
      <c r="I87" s="65">
        <v>12.8</v>
      </c>
      <c r="J87" s="65">
        <v>7.84</v>
      </c>
      <c r="K87" s="65">
        <v>4.68</v>
      </c>
      <c r="L87" s="65">
        <v>3.41</v>
      </c>
      <c r="M87" s="65">
        <v>2.71</v>
      </c>
      <c r="N87" s="65">
        <v>2.2599999999999998</v>
      </c>
    </row>
    <row r="88" spans="1:14">
      <c r="A88" s="65">
        <v>30</v>
      </c>
      <c r="B88" s="65">
        <v>3.3000000000000002E-2</v>
      </c>
      <c r="C88" s="65">
        <v>131</v>
      </c>
      <c r="D88" s="65">
        <v>99.5</v>
      </c>
      <c r="E88" s="65">
        <v>83.4</v>
      </c>
      <c r="F88" s="65">
        <v>60.2</v>
      </c>
      <c r="G88" s="65">
        <v>41.8</v>
      </c>
      <c r="H88" s="65">
        <v>21.8</v>
      </c>
      <c r="I88" s="65">
        <v>13.8</v>
      </c>
      <c r="J88" s="65">
        <v>8.49</v>
      </c>
      <c r="K88" s="65">
        <v>5.07</v>
      </c>
      <c r="L88" s="65">
        <v>3.7</v>
      </c>
      <c r="M88" s="65">
        <v>2.94</v>
      </c>
      <c r="N88" s="65">
        <v>2.44</v>
      </c>
    </row>
    <row r="89" spans="1:14">
      <c r="A89" s="65">
        <v>40</v>
      </c>
      <c r="B89" s="65">
        <v>2.5000000000000001E-2</v>
      </c>
      <c r="C89" s="65">
        <v>138</v>
      </c>
      <c r="D89" s="65">
        <v>105</v>
      </c>
      <c r="E89" s="65">
        <v>87.9</v>
      </c>
      <c r="F89" s="65">
        <v>63.4</v>
      </c>
      <c r="G89" s="65">
        <v>44.1</v>
      </c>
      <c r="H89" s="65">
        <v>23</v>
      </c>
      <c r="I89" s="65">
        <v>14.6</v>
      </c>
      <c r="J89" s="65">
        <v>8.9600000000000009</v>
      </c>
      <c r="K89" s="65">
        <v>5.35</v>
      </c>
      <c r="L89" s="65">
        <v>3.9</v>
      </c>
      <c r="M89" s="65">
        <v>3.09</v>
      </c>
      <c r="N89" s="65">
        <v>2.58</v>
      </c>
    </row>
    <row r="90" spans="1:14">
      <c r="A90" s="65">
        <v>50</v>
      </c>
      <c r="B90" s="65">
        <v>0.02</v>
      </c>
      <c r="C90" s="65">
        <v>144</v>
      </c>
      <c r="D90" s="65">
        <v>109</v>
      </c>
      <c r="E90" s="65">
        <v>91.6</v>
      </c>
      <c r="F90" s="65">
        <v>66.099999999999994</v>
      </c>
      <c r="G90" s="65">
        <v>45.9</v>
      </c>
      <c r="H90" s="65">
        <v>24</v>
      </c>
      <c r="I90" s="65">
        <v>15.2</v>
      </c>
      <c r="J90" s="65">
        <v>9.32</v>
      </c>
      <c r="K90" s="65">
        <v>5.57</v>
      </c>
      <c r="L90" s="65">
        <v>4.0599999999999996</v>
      </c>
      <c r="M90" s="65">
        <v>3.22</v>
      </c>
      <c r="N90" s="65">
        <v>2.68</v>
      </c>
    </row>
    <row r="91" spans="1:14">
      <c r="A91" s="65">
        <v>60</v>
      </c>
      <c r="B91" s="65">
        <v>1.7000000000000001E-2</v>
      </c>
      <c r="C91" s="65">
        <v>149</v>
      </c>
      <c r="D91" s="65">
        <v>113</v>
      </c>
      <c r="E91" s="65">
        <v>94.5</v>
      </c>
      <c r="F91" s="65">
        <v>68.2</v>
      </c>
      <c r="G91" s="65">
        <v>47.4</v>
      </c>
      <c r="H91" s="65">
        <v>24.7</v>
      </c>
      <c r="I91" s="65">
        <v>15.7</v>
      </c>
      <c r="J91" s="65">
        <v>9.6300000000000008</v>
      </c>
      <c r="K91" s="65">
        <v>5.74</v>
      </c>
      <c r="L91" s="65">
        <v>4.1900000000000004</v>
      </c>
      <c r="M91" s="65">
        <v>3.32</v>
      </c>
      <c r="N91" s="65">
        <v>2.77</v>
      </c>
    </row>
    <row r="92" spans="1:14">
      <c r="A92" s="65">
        <v>80</v>
      </c>
      <c r="B92" s="65">
        <v>1.2999999999999999E-2</v>
      </c>
      <c r="C92" s="65">
        <v>156</v>
      </c>
      <c r="D92" s="65">
        <v>118</v>
      </c>
      <c r="E92" s="65">
        <v>99.2</v>
      </c>
      <c r="F92" s="65">
        <v>71.599999999999994</v>
      </c>
      <c r="G92" s="65">
        <v>49.7</v>
      </c>
      <c r="H92" s="65">
        <v>25.9</v>
      </c>
      <c r="I92" s="65">
        <v>16.5</v>
      </c>
      <c r="J92" s="65">
        <v>10.1</v>
      </c>
      <c r="K92" s="65">
        <v>6.03</v>
      </c>
      <c r="L92" s="65">
        <v>4.4000000000000004</v>
      </c>
      <c r="M92" s="65">
        <v>3.49</v>
      </c>
      <c r="N92" s="65">
        <v>2.9</v>
      </c>
    </row>
    <row r="93" spans="1:14">
      <c r="A93" s="65">
        <v>100</v>
      </c>
      <c r="B93" s="65">
        <v>0.01</v>
      </c>
      <c r="C93" s="65">
        <v>162</v>
      </c>
      <c r="D93" s="65">
        <v>123</v>
      </c>
      <c r="E93" s="65">
        <v>103</v>
      </c>
      <c r="F93" s="65">
        <v>74.099999999999994</v>
      </c>
      <c r="G93" s="65">
        <v>51.5</v>
      </c>
      <c r="H93" s="65">
        <v>26.9</v>
      </c>
      <c r="I93" s="65">
        <v>17.100000000000001</v>
      </c>
      <c r="J93" s="65">
        <v>10.5</v>
      </c>
      <c r="K93" s="65">
        <v>6.25</v>
      </c>
      <c r="L93" s="65">
        <v>4.5599999999999996</v>
      </c>
      <c r="M93" s="65">
        <v>3.62</v>
      </c>
      <c r="N93" s="65">
        <v>3.01</v>
      </c>
    </row>
    <row r="94" spans="1:14">
      <c r="A94" s="65">
        <v>250</v>
      </c>
      <c r="B94" s="65">
        <v>4.0000000000000001E-3</v>
      </c>
      <c r="C94" s="65">
        <v>185</v>
      </c>
      <c r="D94" s="65">
        <v>140</v>
      </c>
      <c r="E94" s="65">
        <v>117</v>
      </c>
      <c r="F94" s="65">
        <v>84.7</v>
      </c>
      <c r="G94" s="65">
        <v>58.9</v>
      </c>
      <c r="H94" s="65">
        <v>30.7</v>
      </c>
      <c r="I94" s="65">
        <v>19.5</v>
      </c>
      <c r="J94" s="65">
        <v>12</v>
      </c>
      <c r="K94" s="65">
        <v>7.14</v>
      </c>
      <c r="L94" s="65">
        <v>5.2</v>
      </c>
      <c r="M94" s="65">
        <v>4.13</v>
      </c>
      <c r="N94" s="65">
        <v>3.44</v>
      </c>
    </row>
    <row r="95" spans="1:14">
      <c r="A95" s="65" t="s">
        <v>115</v>
      </c>
    </row>
    <row r="96" spans="1:14">
      <c r="A96" s="65" t="s">
        <v>96</v>
      </c>
      <c r="B96" s="65" t="s">
        <v>97</v>
      </c>
      <c r="C96" s="65" t="s">
        <v>98</v>
      </c>
      <c r="D96" s="65" t="s">
        <v>99</v>
      </c>
      <c r="E96" s="65" t="s">
        <v>100</v>
      </c>
      <c r="F96" s="65" t="s">
        <v>101</v>
      </c>
      <c r="G96" s="65" t="s">
        <v>102</v>
      </c>
      <c r="H96" s="65" t="s">
        <v>103</v>
      </c>
      <c r="I96" s="65" t="s">
        <v>104</v>
      </c>
      <c r="J96" s="65" t="s">
        <v>105</v>
      </c>
      <c r="K96" s="65" t="s">
        <v>106</v>
      </c>
      <c r="L96" s="65" t="s">
        <v>107</v>
      </c>
      <c r="M96" s="65" t="s">
        <v>108</v>
      </c>
      <c r="N96" s="65" t="s">
        <v>109</v>
      </c>
    </row>
    <row r="97" spans="1:14">
      <c r="A97" s="65">
        <v>1.58</v>
      </c>
      <c r="B97" s="65">
        <v>0.63300000000000001</v>
      </c>
      <c r="C97" s="65">
        <v>57</v>
      </c>
      <c r="D97" s="65">
        <v>43.2</v>
      </c>
      <c r="E97" s="65">
        <v>36.200000000000003</v>
      </c>
      <c r="F97" s="65">
        <v>26.1</v>
      </c>
      <c r="G97" s="65">
        <v>18.2</v>
      </c>
      <c r="H97" s="65">
        <v>9.5500000000000007</v>
      </c>
      <c r="I97" s="65">
        <v>6.09</v>
      </c>
      <c r="J97" s="65">
        <v>3.77</v>
      </c>
      <c r="K97" s="65">
        <v>2.2599999999999998</v>
      </c>
      <c r="L97" s="65">
        <v>1.65</v>
      </c>
      <c r="M97" s="65">
        <v>1.31</v>
      </c>
      <c r="N97" s="65">
        <v>1.1000000000000001</v>
      </c>
    </row>
    <row r="98" spans="1:14">
      <c r="A98" s="65">
        <v>2</v>
      </c>
      <c r="B98" s="65">
        <v>0.5</v>
      </c>
      <c r="C98" s="65">
        <v>62.9</v>
      </c>
      <c r="D98" s="65">
        <v>47.7</v>
      </c>
      <c r="E98" s="65">
        <v>40</v>
      </c>
      <c r="F98" s="65">
        <v>28.8</v>
      </c>
      <c r="G98" s="65">
        <v>20.100000000000001</v>
      </c>
      <c r="H98" s="65">
        <v>10.5</v>
      </c>
      <c r="I98" s="65">
        <v>6.73</v>
      </c>
      <c r="J98" s="65">
        <v>4.16</v>
      </c>
      <c r="K98" s="65">
        <v>2.5</v>
      </c>
      <c r="L98" s="65">
        <v>1.82</v>
      </c>
      <c r="M98" s="65">
        <v>1.45</v>
      </c>
      <c r="N98" s="65">
        <v>1.21</v>
      </c>
    </row>
    <row r="99" spans="1:14">
      <c r="A99" s="65">
        <v>5</v>
      </c>
      <c r="B99" s="65">
        <v>0.2</v>
      </c>
      <c r="C99" s="65">
        <v>83.1</v>
      </c>
      <c r="D99" s="65">
        <v>63</v>
      </c>
      <c r="E99" s="65">
        <v>52.8</v>
      </c>
      <c r="F99" s="65">
        <v>38.1</v>
      </c>
      <c r="G99" s="65">
        <v>26.6</v>
      </c>
      <c r="H99" s="65">
        <v>13.9</v>
      </c>
      <c r="I99" s="65">
        <v>8.9</v>
      </c>
      <c r="J99" s="65">
        <v>5.5</v>
      </c>
      <c r="K99" s="65">
        <v>3.3</v>
      </c>
      <c r="L99" s="65">
        <v>2.41</v>
      </c>
      <c r="M99" s="65">
        <v>1.92</v>
      </c>
      <c r="N99" s="65">
        <v>1.6</v>
      </c>
    </row>
    <row r="100" spans="1:14">
      <c r="A100" s="65">
        <v>10</v>
      </c>
      <c r="B100" s="65">
        <v>0.1</v>
      </c>
      <c r="C100" s="65">
        <v>98.2</v>
      </c>
      <c r="D100" s="65">
        <v>74.5</v>
      </c>
      <c r="E100" s="65">
        <v>62.5</v>
      </c>
      <c r="F100" s="65">
        <v>45.1</v>
      </c>
      <c r="G100" s="65">
        <v>31.4</v>
      </c>
      <c r="H100" s="65">
        <v>16.5</v>
      </c>
      <c r="I100" s="65">
        <v>10.5</v>
      </c>
      <c r="J100" s="65">
        <v>6.5</v>
      </c>
      <c r="K100" s="65">
        <v>3.9</v>
      </c>
      <c r="L100" s="65">
        <v>2.85</v>
      </c>
      <c r="M100" s="65">
        <v>2.27</v>
      </c>
      <c r="N100" s="65">
        <v>1.89</v>
      </c>
    </row>
    <row r="101" spans="1:14">
      <c r="A101" s="65">
        <v>20</v>
      </c>
      <c r="B101" s="65">
        <v>0.05</v>
      </c>
      <c r="C101" s="65">
        <v>114</v>
      </c>
      <c r="D101" s="65">
        <v>86.3</v>
      </c>
      <c r="E101" s="65">
        <v>72.400000000000006</v>
      </c>
      <c r="F101" s="65">
        <v>52.2</v>
      </c>
      <c r="G101" s="65">
        <v>36.4</v>
      </c>
      <c r="H101" s="65">
        <v>19.100000000000001</v>
      </c>
      <c r="I101" s="65">
        <v>12.2</v>
      </c>
      <c r="J101" s="65">
        <v>7.53</v>
      </c>
      <c r="K101" s="65">
        <v>4.5199999999999996</v>
      </c>
      <c r="L101" s="65">
        <v>3.3</v>
      </c>
      <c r="M101" s="65">
        <v>2.63</v>
      </c>
      <c r="N101" s="65">
        <v>2.19</v>
      </c>
    </row>
    <row r="102" spans="1:14">
      <c r="A102" s="65">
        <v>30</v>
      </c>
      <c r="B102" s="65">
        <v>3.3000000000000002E-2</v>
      </c>
      <c r="C102" s="65">
        <v>123</v>
      </c>
      <c r="D102" s="65">
        <v>93.4</v>
      </c>
      <c r="E102" s="65">
        <v>78.3</v>
      </c>
      <c r="F102" s="65">
        <v>56.5</v>
      </c>
      <c r="G102" s="65">
        <v>39.4</v>
      </c>
      <c r="H102" s="65">
        <v>20.7</v>
      </c>
      <c r="I102" s="65">
        <v>13.2</v>
      </c>
      <c r="J102" s="65">
        <v>8.15</v>
      </c>
      <c r="K102" s="65">
        <v>4.8899999999999997</v>
      </c>
      <c r="L102" s="65">
        <v>3.58</v>
      </c>
      <c r="M102" s="65">
        <v>2.84</v>
      </c>
      <c r="N102" s="65">
        <v>2.37</v>
      </c>
    </row>
    <row r="103" spans="1:14">
      <c r="A103" s="65">
        <v>40</v>
      </c>
      <c r="B103" s="65">
        <v>2.5000000000000001E-2</v>
      </c>
      <c r="C103" s="65">
        <v>130</v>
      </c>
      <c r="D103" s="65">
        <v>98.5</v>
      </c>
      <c r="E103" s="65">
        <v>82.6</v>
      </c>
      <c r="F103" s="65">
        <v>59.6</v>
      </c>
      <c r="G103" s="65">
        <v>41.5</v>
      </c>
      <c r="H103" s="65">
        <v>21.8</v>
      </c>
      <c r="I103" s="65">
        <v>13.9</v>
      </c>
      <c r="J103" s="65">
        <v>8.6</v>
      </c>
      <c r="K103" s="65">
        <v>5.16</v>
      </c>
      <c r="L103" s="65">
        <v>3.77</v>
      </c>
      <c r="M103" s="65">
        <v>3</v>
      </c>
      <c r="N103" s="65">
        <v>2.5</v>
      </c>
    </row>
    <row r="104" spans="1:14">
      <c r="A104" s="65">
        <v>50</v>
      </c>
      <c r="B104" s="65">
        <v>0.02</v>
      </c>
      <c r="C104" s="65">
        <v>135</v>
      </c>
      <c r="D104" s="65">
        <v>103</v>
      </c>
      <c r="E104" s="65">
        <v>85.9</v>
      </c>
      <c r="F104" s="65">
        <v>62</v>
      </c>
      <c r="G104" s="65">
        <v>43.2</v>
      </c>
      <c r="H104" s="65">
        <v>22.7</v>
      </c>
      <c r="I104" s="65">
        <v>14.5</v>
      </c>
      <c r="J104" s="65">
        <v>8.94</v>
      </c>
      <c r="K104" s="65">
        <v>5.37</v>
      </c>
      <c r="L104" s="65">
        <v>3.92</v>
      </c>
      <c r="M104" s="65">
        <v>3.12</v>
      </c>
      <c r="N104" s="65">
        <v>2.6</v>
      </c>
    </row>
    <row r="105" spans="1:14">
      <c r="A105" s="65">
        <v>60</v>
      </c>
      <c r="B105" s="65">
        <v>1.7000000000000001E-2</v>
      </c>
      <c r="C105" s="65">
        <v>139</v>
      </c>
      <c r="D105" s="65">
        <v>106</v>
      </c>
      <c r="E105" s="65">
        <v>88.7</v>
      </c>
      <c r="F105" s="65">
        <v>64</v>
      </c>
      <c r="G105" s="65">
        <v>44.6</v>
      </c>
      <c r="H105" s="65">
        <v>23.4</v>
      </c>
      <c r="I105" s="65">
        <v>14.9</v>
      </c>
      <c r="J105" s="65">
        <v>9.23</v>
      </c>
      <c r="K105" s="65">
        <v>5.54</v>
      </c>
      <c r="L105" s="65">
        <v>4.05</v>
      </c>
      <c r="M105" s="65">
        <v>3.22</v>
      </c>
      <c r="N105" s="65">
        <v>2.68</v>
      </c>
    </row>
    <row r="106" spans="1:14">
      <c r="A106" s="65">
        <v>80</v>
      </c>
      <c r="B106" s="65">
        <v>1.2999999999999999E-2</v>
      </c>
      <c r="C106" s="65">
        <v>146</v>
      </c>
      <c r="D106" s="65">
        <v>111</v>
      </c>
      <c r="E106" s="65">
        <v>93</v>
      </c>
      <c r="F106" s="65">
        <v>67.099999999999994</v>
      </c>
      <c r="G106" s="65">
        <v>46.8</v>
      </c>
      <c r="H106" s="65">
        <v>24.6</v>
      </c>
      <c r="I106" s="65">
        <v>15.7</v>
      </c>
      <c r="J106" s="65">
        <v>9.68</v>
      </c>
      <c r="K106" s="65">
        <v>5.81</v>
      </c>
      <c r="L106" s="65">
        <v>4.25</v>
      </c>
      <c r="M106" s="65">
        <v>3.38</v>
      </c>
      <c r="N106" s="65">
        <v>2.82</v>
      </c>
    </row>
    <row r="107" spans="1:14">
      <c r="A107" s="65">
        <v>100</v>
      </c>
      <c r="B107" s="65">
        <v>0.01</v>
      </c>
      <c r="C107" s="65">
        <v>152</v>
      </c>
      <c r="D107" s="65">
        <v>115</v>
      </c>
      <c r="E107" s="65">
        <v>96.4</v>
      </c>
      <c r="F107" s="65">
        <v>69.5</v>
      </c>
      <c r="G107" s="65">
        <v>48.5</v>
      </c>
      <c r="H107" s="65">
        <v>25.5</v>
      </c>
      <c r="I107" s="65">
        <v>16.3</v>
      </c>
      <c r="J107" s="65">
        <v>10</v>
      </c>
      <c r="K107" s="65">
        <v>6.02</v>
      </c>
      <c r="L107" s="65">
        <v>4.4000000000000004</v>
      </c>
      <c r="M107" s="65">
        <v>3.5</v>
      </c>
      <c r="N107" s="65">
        <v>2.92</v>
      </c>
    </row>
    <row r="108" spans="1:14">
      <c r="A108" s="65">
        <v>250</v>
      </c>
      <c r="B108" s="65">
        <v>4.0000000000000001E-3</v>
      </c>
      <c r="C108" s="65">
        <v>173</v>
      </c>
      <c r="D108" s="65">
        <v>131</v>
      </c>
      <c r="E108" s="65">
        <v>110</v>
      </c>
      <c r="F108" s="65">
        <v>79.400000000000006</v>
      </c>
      <c r="G108" s="65">
        <v>55.3</v>
      </c>
      <c r="H108" s="65">
        <v>29.1</v>
      </c>
      <c r="I108" s="65">
        <v>18.600000000000001</v>
      </c>
      <c r="J108" s="65">
        <v>11.5</v>
      </c>
      <c r="K108" s="65">
        <v>6.88</v>
      </c>
      <c r="L108" s="65">
        <v>5.03</v>
      </c>
      <c r="M108" s="65">
        <v>4</v>
      </c>
      <c r="N108" s="65">
        <v>3.33</v>
      </c>
    </row>
    <row r="109" spans="1:14">
      <c r="A109" s="65" t="s">
        <v>116</v>
      </c>
    </row>
    <row r="110" spans="1:14">
      <c r="A110" s="65" t="s">
        <v>96</v>
      </c>
      <c r="B110" s="65" t="s">
        <v>97</v>
      </c>
      <c r="C110" s="65" t="s">
        <v>98</v>
      </c>
      <c r="D110" s="65" t="s">
        <v>99</v>
      </c>
      <c r="E110" s="65" t="s">
        <v>100</v>
      </c>
      <c r="F110" s="65" t="s">
        <v>101</v>
      </c>
      <c r="G110" s="65" t="s">
        <v>102</v>
      </c>
      <c r="H110" s="65" t="s">
        <v>103</v>
      </c>
      <c r="I110" s="65" t="s">
        <v>104</v>
      </c>
      <c r="J110" s="65" t="s">
        <v>105</v>
      </c>
      <c r="K110" s="65" t="s">
        <v>106</v>
      </c>
      <c r="L110" s="65" t="s">
        <v>107</v>
      </c>
      <c r="M110" s="65" t="s">
        <v>108</v>
      </c>
      <c r="N110" s="65" t="s">
        <v>109</v>
      </c>
    </row>
    <row r="111" spans="1:14">
      <c r="A111" s="65">
        <v>1.58</v>
      </c>
      <c r="B111" s="65">
        <v>0.63300000000000001</v>
      </c>
      <c r="C111" s="65">
        <v>63</v>
      </c>
      <c r="D111" s="65">
        <v>47.8</v>
      </c>
      <c r="E111" s="65">
        <v>40</v>
      </c>
      <c r="F111" s="65">
        <v>28.9</v>
      </c>
      <c r="G111" s="65">
        <v>20</v>
      </c>
      <c r="H111" s="65">
        <v>10.4</v>
      </c>
      <c r="I111" s="65">
        <v>6.53</v>
      </c>
      <c r="J111" s="65">
        <v>4.01</v>
      </c>
      <c r="K111" s="65">
        <v>2.38</v>
      </c>
      <c r="L111" s="65">
        <v>1.73</v>
      </c>
      <c r="M111" s="65">
        <v>1.37</v>
      </c>
      <c r="N111" s="65">
        <v>1.1399999999999999</v>
      </c>
    </row>
    <row r="112" spans="1:14">
      <c r="A112" s="65">
        <v>2</v>
      </c>
      <c r="B112" s="65">
        <v>0.5</v>
      </c>
      <c r="C112" s="65">
        <v>69.599999999999994</v>
      </c>
      <c r="D112" s="65">
        <v>52.8</v>
      </c>
      <c r="E112" s="65">
        <v>44.3</v>
      </c>
      <c r="F112" s="65">
        <v>31.9</v>
      </c>
      <c r="G112" s="65">
        <v>22.2</v>
      </c>
      <c r="H112" s="65">
        <v>11.5</v>
      </c>
      <c r="I112" s="65">
        <v>7.24</v>
      </c>
      <c r="J112" s="65">
        <v>4.43</v>
      </c>
      <c r="K112" s="65">
        <v>2.63</v>
      </c>
      <c r="L112" s="65">
        <v>1.92</v>
      </c>
      <c r="M112" s="65">
        <v>1.52</v>
      </c>
      <c r="N112" s="65">
        <v>1.26</v>
      </c>
    </row>
    <row r="113" spans="1:14">
      <c r="A113" s="65">
        <v>5</v>
      </c>
      <c r="B113" s="65">
        <v>0.2</v>
      </c>
      <c r="C113" s="65">
        <v>92.4</v>
      </c>
      <c r="D113" s="65">
        <v>70.099999999999994</v>
      </c>
      <c r="E113" s="65">
        <v>58.8</v>
      </c>
      <c r="F113" s="65">
        <v>42.4</v>
      </c>
      <c r="G113" s="65">
        <v>29.4</v>
      </c>
      <c r="H113" s="65">
        <v>15.2</v>
      </c>
      <c r="I113" s="65">
        <v>9.6300000000000008</v>
      </c>
      <c r="J113" s="65">
        <v>5.89</v>
      </c>
      <c r="K113" s="65">
        <v>3.5</v>
      </c>
      <c r="L113" s="65">
        <v>2.5499999999999998</v>
      </c>
      <c r="M113" s="65">
        <v>2.02</v>
      </c>
      <c r="N113" s="65">
        <v>1.68</v>
      </c>
    </row>
    <row r="114" spans="1:14">
      <c r="A114" s="65">
        <v>10</v>
      </c>
      <c r="B114" s="65">
        <v>0.1</v>
      </c>
      <c r="C114" s="65">
        <v>109</v>
      </c>
      <c r="D114" s="65">
        <v>83</v>
      </c>
      <c r="E114" s="65">
        <v>69.599999999999994</v>
      </c>
      <c r="F114" s="65">
        <v>50.2</v>
      </c>
      <c r="G114" s="65">
        <v>34.9</v>
      </c>
      <c r="H114" s="65">
        <v>18.100000000000001</v>
      </c>
      <c r="I114" s="65">
        <v>11.4</v>
      </c>
      <c r="J114" s="65">
        <v>6.98</v>
      </c>
      <c r="K114" s="65">
        <v>4.1500000000000004</v>
      </c>
      <c r="L114" s="65">
        <v>3.02</v>
      </c>
      <c r="M114" s="65">
        <v>2.39</v>
      </c>
      <c r="N114" s="65">
        <v>1.99</v>
      </c>
    </row>
    <row r="115" spans="1:14">
      <c r="A115" s="65">
        <v>20</v>
      </c>
      <c r="B115" s="65">
        <v>0.05</v>
      </c>
      <c r="C115" s="65">
        <v>127</v>
      </c>
      <c r="D115" s="65">
        <v>96.3</v>
      </c>
      <c r="E115" s="65">
        <v>80.8</v>
      </c>
      <c r="F115" s="65">
        <v>58.3</v>
      </c>
      <c r="G115" s="65">
        <v>40.4</v>
      </c>
      <c r="H115" s="65">
        <v>21</v>
      </c>
      <c r="I115" s="65">
        <v>13.2</v>
      </c>
      <c r="J115" s="65">
        <v>8.09</v>
      </c>
      <c r="K115" s="65">
        <v>4.8099999999999996</v>
      </c>
      <c r="L115" s="65">
        <v>3.5</v>
      </c>
      <c r="M115" s="65">
        <v>2.78</v>
      </c>
      <c r="N115" s="65">
        <v>2.31</v>
      </c>
    </row>
    <row r="116" spans="1:14">
      <c r="A116" s="65">
        <v>30</v>
      </c>
      <c r="B116" s="65">
        <v>3.3000000000000002E-2</v>
      </c>
      <c r="C116" s="65">
        <v>138</v>
      </c>
      <c r="D116" s="65">
        <v>104</v>
      </c>
      <c r="E116" s="65">
        <v>87.5</v>
      </c>
      <c r="F116" s="65">
        <v>63.1</v>
      </c>
      <c r="G116" s="65">
        <v>43.8</v>
      </c>
      <c r="H116" s="65">
        <v>22.7</v>
      </c>
      <c r="I116" s="65">
        <v>14.3</v>
      </c>
      <c r="J116" s="65">
        <v>8.76</v>
      </c>
      <c r="K116" s="65">
        <v>5.21</v>
      </c>
      <c r="L116" s="65">
        <v>3.79</v>
      </c>
      <c r="M116" s="65">
        <v>3.01</v>
      </c>
      <c r="N116" s="65">
        <v>2.5</v>
      </c>
    </row>
    <row r="117" spans="1:14">
      <c r="A117" s="65">
        <v>40</v>
      </c>
      <c r="B117" s="65">
        <v>2.5000000000000001E-2</v>
      </c>
      <c r="C117" s="65">
        <v>145</v>
      </c>
      <c r="D117" s="65">
        <v>110</v>
      </c>
      <c r="E117" s="65">
        <v>92.2</v>
      </c>
      <c r="F117" s="65">
        <v>66.5</v>
      </c>
      <c r="G117" s="65">
        <v>46.2</v>
      </c>
      <c r="H117" s="65">
        <v>24</v>
      </c>
      <c r="I117" s="65">
        <v>15.1</v>
      </c>
      <c r="J117" s="65">
        <v>9.25</v>
      </c>
      <c r="K117" s="65">
        <v>5.5</v>
      </c>
      <c r="L117" s="65">
        <v>4</v>
      </c>
      <c r="M117" s="65">
        <v>3.17</v>
      </c>
      <c r="N117" s="65">
        <v>2.64</v>
      </c>
    </row>
    <row r="118" spans="1:14">
      <c r="A118" s="65">
        <v>50</v>
      </c>
      <c r="B118" s="65">
        <v>0.02</v>
      </c>
      <c r="C118" s="65">
        <v>151</v>
      </c>
      <c r="D118" s="65">
        <v>115</v>
      </c>
      <c r="E118" s="65">
        <v>96</v>
      </c>
      <c r="F118" s="65">
        <v>69.3</v>
      </c>
      <c r="G118" s="65">
        <v>48.1</v>
      </c>
      <c r="H118" s="65">
        <v>25</v>
      </c>
      <c r="I118" s="65">
        <v>15.8</v>
      </c>
      <c r="J118" s="65">
        <v>9.6199999999999992</v>
      </c>
      <c r="K118" s="65">
        <v>5.73</v>
      </c>
      <c r="L118" s="65">
        <v>4.17</v>
      </c>
      <c r="M118" s="65">
        <v>3.3</v>
      </c>
      <c r="N118" s="65">
        <v>2.74</v>
      </c>
    </row>
    <row r="119" spans="1:14">
      <c r="A119" s="65">
        <v>60</v>
      </c>
      <c r="B119" s="65">
        <v>1.7000000000000001E-2</v>
      </c>
      <c r="C119" s="65">
        <v>156</v>
      </c>
      <c r="D119" s="65">
        <v>118</v>
      </c>
      <c r="E119" s="65">
        <v>99.1</v>
      </c>
      <c r="F119" s="65">
        <v>71.5</v>
      </c>
      <c r="G119" s="65">
        <v>49.6</v>
      </c>
      <c r="H119" s="65">
        <v>25.8</v>
      </c>
      <c r="I119" s="65">
        <v>16.3</v>
      </c>
      <c r="J119" s="65">
        <v>9.94</v>
      </c>
      <c r="K119" s="65">
        <v>5.91</v>
      </c>
      <c r="L119" s="65">
        <v>4.3</v>
      </c>
      <c r="M119" s="65">
        <v>3.41</v>
      </c>
      <c r="N119" s="65">
        <v>2.83</v>
      </c>
    </row>
    <row r="120" spans="1:14">
      <c r="A120" s="65">
        <v>80</v>
      </c>
      <c r="B120" s="65">
        <v>1.2999999999999999E-2</v>
      </c>
      <c r="C120" s="65">
        <v>164</v>
      </c>
      <c r="D120" s="65">
        <v>124</v>
      </c>
      <c r="E120" s="65">
        <v>104</v>
      </c>
      <c r="F120" s="65">
        <v>75.099999999999994</v>
      </c>
      <c r="G120" s="65">
        <v>52.1</v>
      </c>
      <c r="H120" s="65">
        <v>27</v>
      </c>
      <c r="I120" s="65">
        <v>17.100000000000001</v>
      </c>
      <c r="J120" s="65">
        <v>10.4</v>
      </c>
      <c r="K120" s="65">
        <v>6.21</v>
      </c>
      <c r="L120" s="65">
        <v>4.51</v>
      </c>
      <c r="M120" s="65">
        <v>3.57</v>
      </c>
      <c r="N120" s="65">
        <v>2.97</v>
      </c>
    </row>
    <row r="121" spans="1:14">
      <c r="A121" s="65">
        <v>100</v>
      </c>
      <c r="B121" s="65">
        <v>0.01</v>
      </c>
      <c r="C121" s="65">
        <v>170</v>
      </c>
      <c r="D121" s="65">
        <v>129</v>
      </c>
      <c r="E121" s="65">
        <v>108</v>
      </c>
      <c r="F121" s="65">
        <v>77.8</v>
      </c>
      <c r="G121" s="65">
        <v>54</v>
      </c>
      <c r="H121" s="65">
        <v>28.1</v>
      </c>
      <c r="I121" s="65">
        <v>17.7</v>
      </c>
      <c r="J121" s="65">
        <v>10.8</v>
      </c>
      <c r="K121" s="65">
        <v>6.43</v>
      </c>
      <c r="L121" s="65">
        <v>4.68</v>
      </c>
      <c r="M121" s="65">
        <v>3.71</v>
      </c>
      <c r="N121" s="65">
        <v>3.08</v>
      </c>
    </row>
    <row r="122" spans="1:14">
      <c r="A122" s="65">
        <v>250</v>
      </c>
      <c r="B122" s="65">
        <v>4.0000000000000001E-3</v>
      </c>
      <c r="C122" s="65">
        <v>194</v>
      </c>
      <c r="D122" s="65">
        <v>147</v>
      </c>
      <c r="E122" s="65">
        <v>123</v>
      </c>
      <c r="F122" s="65">
        <v>88.8</v>
      </c>
      <c r="G122" s="65">
        <v>61.6</v>
      </c>
      <c r="H122" s="65">
        <v>32</v>
      </c>
      <c r="I122" s="65">
        <v>20.2</v>
      </c>
      <c r="J122" s="65">
        <v>12.3</v>
      </c>
      <c r="K122" s="65">
        <v>7.34</v>
      </c>
      <c r="L122" s="65">
        <v>5.34</v>
      </c>
      <c r="M122" s="65">
        <v>4.2300000000000004</v>
      </c>
      <c r="N122" s="65">
        <v>3.52</v>
      </c>
    </row>
    <row r="123" spans="1:14">
      <c r="A123" s="65" t="s">
        <v>117</v>
      </c>
    </row>
    <row r="124" spans="1:14">
      <c r="A124" s="65" t="s">
        <v>96</v>
      </c>
      <c r="B124" s="65" t="s">
        <v>97</v>
      </c>
      <c r="C124" s="65" t="s">
        <v>98</v>
      </c>
      <c r="D124" s="65" t="s">
        <v>99</v>
      </c>
      <c r="E124" s="65" t="s">
        <v>100</v>
      </c>
      <c r="F124" s="65" t="s">
        <v>101</v>
      </c>
      <c r="G124" s="65" t="s">
        <v>102</v>
      </c>
      <c r="H124" s="65" t="s">
        <v>103</v>
      </c>
      <c r="I124" s="65" t="s">
        <v>104</v>
      </c>
      <c r="J124" s="65" t="s">
        <v>105</v>
      </c>
      <c r="K124" s="65" t="s">
        <v>106</v>
      </c>
      <c r="L124" s="65" t="s">
        <v>107</v>
      </c>
      <c r="M124" s="65" t="s">
        <v>108</v>
      </c>
      <c r="N124" s="65" t="s">
        <v>109</v>
      </c>
    </row>
    <row r="125" spans="1:14">
      <c r="A125" s="65">
        <v>1.58</v>
      </c>
      <c r="B125" s="65">
        <v>0.63300000000000001</v>
      </c>
      <c r="C125" s="65">
        <v>58.1</v>
      </c>
      <c r="D125" s="65">
        <v>44</v>
      </c>
      <c r="E125" s="65">
        <v>36.9</v>
      </c>
      <c r="F125" s="65">
        <v>26.6</v>
      </c>
      <c r="G125" s="65">
        <v>18.5</v>
      </c>
      <c r="H125" s="65">
        <v>9.69</v>
      </c>
      <c r="I125" s="65">
        <v>6.17</v>
      </c>
      <c r="J125" s="65">
        <v>3.82</v>
      </c>
      <c r="K125" s="65">
        <v>2.2799999999999998</v>
      </c>
      <c r="L125" s="65">
        <v>1.67</v>
      </c>
      <c r="M125" s="65">
        <v>1.32</v>
      </c>
      <c r="N125" s="65">
        <v>1.1100000000000001</v>
      </c>
    </row>
    <row r="126" spans="1:14">
      <c r="A126" s="65">
        <v>2</v>
      </c>
      <c r="B126" s="65">
        <v>0.5</v>
      </c>
      <c r="C126" s="65">
        <v>64.099999999999994</v>
      </c>
      <c r="D126" s="65">
        <v>48.6</v>
      </c>
      <c r="E126" s="65">
        <v>40.700000000000003</v>
      </c>
      <c r="F126" s="65">
        <v>29.4</v>
      </c>
      <c r="G126" s="65">
        <v>20.5</v>
      </c>
      <c r="H126" s="65">
        <v>10.7</v>
      </c>
      <c r="I126" s="65">
        <v>6.82</v>
      </c>
      <c r="J126" s="65">
        <v>4.21</v>
      </c>
      <c r="K126" s="65">
        <v>2.52</v>
      </c>
      <c r="L126" s="65">
        <v>1.84</v>
      </c>
      <c r="M126" s="65">
        <v>1.46</v>
      </c>
      <c r="N126" s="65">
        <v>1.22</v>
      </c>
    </row>
    <row r="127" spans="1:14">
      <c r="A127" s="65">
        <v>5</v>
      </c>
      <c r="B127" s="65">
        <v>0.2</v>
      </c>
      <c r="C127" s="65">
        <v>84.8</v>
      </c>
      <c r="D127" s="65">
        <v>64.3</v>
      </c>
      <c r="E127" s="65">
        <v>53.9</v>
      </c>
      <c r="F127" s="65">
        <v>38.9</v>
      </c>
      <c r="G127" s="65">
        <v>27.1</v>
      </c>
      <c r="H127" s="65">
        <v>14.2</v>
      </c>
      <c r="I127" s="65">
        <v>9.0299999999999994</v>
      </c>
      <c r="J127" s="65">
        <v>5.57</v>
      </c>
      <c r="K127" s="65">
        <v>3.34</v>
      </c>
      <c r="L127" s="65">
        <v>2.44</v>
      </c>
      <c r="M127" s="65">
        <v>1.94</v>
      </c>
      <c r="N127" s="65">
        <v>1.61</v>
      </c>
    </row>
    <row r="128" spans="1:14">
      <c r="A128" s="65">
        <v>10</v>
      </c>
      <c r="B128" s="65">
        <v>0.1</v>
      </c>
      <c r="C128" s="65">
        <v>100</v>
      </c>
      <c r="D128" s="65">
        <v>76</v>
      </c>
      <c r="E128" s="65">
        <v>63.7</v>
      </c>
      <c r="F128" s="65">
        <v>46</v>
      </c>
      <c r="G128" s="65">
        <v>32</v>
      </c>
      <c r="H128" s="65">
        <v>16.8</v>
      </c>
      <c r="I128" s="65">
        <v>10.7</v>
      </c>
      <c r="J128" s="65">
        <v>6.59</v>
      </c>
      <c r="K128" s="65">
        <v>3.94</v>
      </c>
      <c r="L128" s="65">
        <v>2.88</v>
      </c>
      <c r="M128" s="65">
        <v>2.29</v>
      </c>
      <c r="N128" s="65">
        <v>1.91</v>
      </c>
    </row>
    <row r="129" spans="1:14">
      <c r="A129" s="65">
        <v>20</v>
      </c>
      <c r="B129" s="65">
        <v>0.05</v>
      </c>
      <c r="C129" s="65">
        <v>116</v>
      </c>
      <c r="D129" s="65">
        <v>88.1</v>
      </c>
      <c r="E129" s="65">
        <v>73.900000000000006</v>
      </c>
      <c r="F129" s="65">
        <v>53.3</v>
      </c>
      <c r="G129" s="65">
        <v>37.1</v>
      </c>
      <c r="H129" s="65">
        <v>19.399999999999999</v>
      </c>
      <c r="I129" s="65">
        <v>12.4</v>
      </c>
      <c r="J129" s="65">
        <v>7.63</v>
      </c>
      <c r="K129" s="65">
        <v>4.57</v>
      </c>
      <c r="L129" s="65">
        <v>3.34</v>
      </c>
      <c r="M129" s="65">
        <v>2.65</v>
      </c>
      <c r="N129" s="65">
        <v>2.21</v>
      </c>
    </row>
    <row r="130" spans="1:14">
      <c r="A130" s="65">
        <v>30</v>
      </c>
      <c r="B130" s="65">
        <v>3.3000000000000002E-2</v>
      </c>
      <c r="C130" s="65">
        <v>126</v>
      </c>
      <c r="D130" s="65">
        <v>95.4</v>
      </c>
      <c r="E130" s="65">
        <v>80</v>
      </c>
      <c r="F130" s="65">
        <v>57.7</v>
      </c>
      <c r="G130" s="65">
        <v>40.200000000000003</v>
      </c>
      <c r="H130" s="65">
        <v>21</v>
      </c>
      <c r="I130" s="65">
        <v>13.4</v>
      </c>
      <c r="J130" s="65">
        <v>8.26</v>
      </c>
      <c r="K130" s="65">
        <v>4.95</v>
      </c>
      <c r="L130" s="65">
        <v>3.61</v>
      </c>
      <c r="M130" s="65">
        <v>2.87</v>
      </c>
      <c r="N130" s="65">
        <v>2.39</v>
      </c>
    </row>
    <row r="131" spans="1:14">
      <c r="A131" s="65">
        <v>40</v>
      </c>
      <c r="B131" s="65">
        <v>2.5000000000000001E-2</v>
      </c>
      <c r="C131" s="65">
        <v>133</v>
      </c>
      <c r="D131" s="65">
        <v>101</v>
      </c>
      <c r="E131" s="65">
        <v>84.3</v>
      </c>
      <c r="F131" s="65">
        <v>60.8</v>
      </c>
      <c r="G131" s="65">
        <v>42.3</v>
      </c>
      <c r="H131" s="65">
        <v>22.2</v>
      </c>
      <c r="I131" s="65">
        <v>14.1</v>
      </c>
      <c r="J131" s="65">
        <v>8.7100000000000009</v>
      </c>
      <c r="K131" s="65">
        <v>5.22</v>
      </c>
      <c r="L131" s="65">
        <v>3.81</v>
      </c>
      <c r="M131" s="65">
        <v>3.03</v>
      </c>
      <c r="N131" s="65">
        <v>2.5299999999999998</v>
      </c>
    </row>
    <row r="132" spans="1:14">
      <c r="A132" s="65">
        <v>50</v>
      </c>
      <c r="B132" s="65">
        <v>0.02</v>
      </c>
      <c r="C132" s="65">
        <v>138</v>
      </c>
      <c r="D132" s="65">
        <v>105</v>
      </c>
      <c r="E132" s="65">
        <v>87.8</v>
      </c>
      <c r="F132" s="65">
        <v>63.3</v>
      </c>
      <c r="G132" s="65">
        <v>44.1</v>
      </c>
      <c r="H132" s="65">
        <v>23.1</v>
      </c>
      <c r="I132" s="65">
        <v>14.7</v>
      </c>
      <c r="J132" s="65">
        <v>9.06</v>
      </c>
      <c r="K132" s="65">
        <v>5.43</v>
      </c>
      <c r="L132" s="65">
        <v>3.97</v>
      </c>
      <c r="M132" s="65">
        <v>3.15</v>
      </c>
      <c r="N132" s="65">
        <v>2.63</v>
      </c>
    </row>
    <row r="133" spans="1:14">
      <c r="A133" s="65">
        <v>60</v>
      </c>
      <c r="B133" s="65">
        <v>1.7000000000000001E-2</v>
      </c>
      <c r="C133" s="65">
        <v>142</v>
      </c>
      <c r="D133" s="65">
        <v>108</v>
      </c>
      <c r="E133" s="65">
        <v>90.5</v>
      </c>
      <c r="F133" s="65">
        <v>65.3</v>
      </c>
      <c r="G133" s="65">
        <v>45.5</v>
      </c>
      <c r="H133" s="65">
        <v>23.8</v>
      </c>
      <c r="I133" s="65">
        <v>15.2</v>
      </c>
      <c r="J133" s="65">
        <v>9.36</v>
      </c>
      <c r="K133" s="65">
        <v>5.6</v>
      </c>
      <c r="L133" s="65">
        <v>4.0999999999999996</v>
      </c>
      <c r="M133" s="65">
        <v>3.25</v>
      </c>
      <c r="N133" s="65">
        <v>2.71</v>
      </c>
    </row>
    <row r="134" spans="1:14">
      <c r="A134" s="65">
        <v>80</v>
      </c>
      <c r="B134" s="65">
        <v>1.2999999999999999E-2</v>
      </c>
      <c r="C134" s="65">
        <v>149</v>
      </c>
      <c r="D134" s="65">
        <v>113</v>
      </c>
      <c r="E134" s="65">
        <v>95</v>
      </c>
      <c r="F134" s="65">
        <v>68.5</v>
      </c>
      <c r="G134" s="65">
        <v>47.7</v>
      </c>
      <c r="H134" s="65">
        <v>25</v>
      </c>
      <c r="I134" s="65">
        <v>15.9</v>
      </c>
      <c r="J134" s="65">
        <v>9.81</v>
      </c>
      <c r="K134" s="65">
        <v>5.88</v>
      </c>
      <c r="L134" s="65">
        <v>4.3</v>
      </c>
      <c r="M134" s="65">
        <v>3.41</v>
      </c>
      <c r="N134" s="65">
        <v>2.85</v>
      </c>
    </row>
    <row r="135" spans="1:14">
      <c r="A135" s="65">
        <v>100</v>
      </c>
      <c r="B135" s="65">
        <v>0.01</v>
      </c>
      <c r="C135" s="65">
        <v>155</v>
      </c>
      <c r="D135" s="65">
        <v>117</v>
      </c>
      <c r="E135" s="65">
        <v>98.4</v>
      </c>
      <c r="F135" s="65">
        <v>71</v>
      </c>
      <c r="G135" s="65">
        <v>49.4</v>
      </c>
      <c r="H135" s="65">
        <v>25.9</v>
      </c>
      <c r="I135" s="65">
        <v>16.5</v>
      </c>
      <c r="J135" s="65">
        <v>10.199999999999999</v>
      </c>
      <c r="K135" s="65">
        <v>6.09</v>
      </c>
      <c r="L135" s="65">
        <v>4.45</v>
      </c>
      <c r="M135" s="65">
        <v>3.54</v>
      </c>
      <c r="N135" s="65">
        <v>2.95</v>
      </c>
    </row>
    <row r="136" spans="1:14">
      <c r="A136" s="65">
        <v>250</v>
      </c>
      <c r="B136" s="65">
        <v>4.0000000000000001E-3</v>
      </c>
      <c r="C136" s="65">
        <v>177</v>
      </c>
      <c r="D136" s="65">
        <v>134</v>
      </c>
      <c r="E136" s="65">
        <v>112</v>
      </c>
      <c r="F136" s="65">
        <v>81.099999999999994</v>
      </c>
      <c r="G136" s="65">
        <v>56.5</v>
      </c>
      <c r="H136" s="65">
        <v>29.6</v>
      </c>
      <c r="I136" s="65">
        <v>18.899999999999999</v>
      </c>
      <c r="J136" s="65">
        <v>11.6</v>
      </c>
      <c r="K136" s="65">
        <v>6.96</v>
      </c>
      <c r="L136" s="65">
        <v>5.08</v>
      </c>
      <c r="M136" s="65">
        <v>4.04</v>
      </c>
      <c r="N136" s="65">
        <v>3.37</v>
      </c>
    </row>
    <row r="137" spans="1:14">
      <c r="A137" s="65" t="s">
        <v>118</v>
      </c>
    </row>
    <row r="138" spans="1:14">
      <c r="A138" s="65" t="s">
        <v>96</v>
      </c>
      <c r="B138" s="65" t="s">
        <v>97</v>
      </c>
      <c r="C138" s="65" t="s">
        <v>98</v>
      </c>
      <c r="D138" s="65" t="s">
        <v>99</v>
      </c>
      <c r="E138" s="65" t="s">
        <v>100</v>
      </c>
      <c r="F138" s="65" t="s">
        <v>101</v>
      </c>
      <c r="G138" s="65" t="s">
        <v>102</v>
      </c>
      <c r="H138" s="65" t="s">
        <v>103</v>
      </c>
      <c r="I138" s="65" t="s">
        <v>104</v>
      </c>
      <c r="J138" s="65" t="s">
        <v>105</v>
      </c>
      <c r="K138" s="65" t="s">
        <v>106</v>
      </c>
      <c r="L138" s="65" t="s">
        <v>107</v>
      </c>
      <c r="M138" s="65" t="s">
        <v>108</v>
      </c>
      <c r="N138" s="65" t="s">
        <v>109</v>
      </c>
    </row>
    <row r="139" spans="1:14">
      <c r="A139" s="65">
        <v>1.58</v>
      </c>
      <c r="B139" s="65">
        <v>0.63300000000000001</v>
      </c>
      <c r="C139" s="65">
        <v>68.900000000000006</v>
      </c>
      <c r="D139" s="65">
        <v>52.3</v>
      </c>
      <c r="E139" s="65">
        <v>43.8</v>
      </c>
      <c r="F139" s="65">
        <v>31.6</v>
      </c>
      <c r="G139" s="65">
        <v>21.8</v>
      </c>
      <c r="H139" s="65">
        <v>11.2</v>
      </c>
      <c r="I139" s="65">
        <v>6.97</v>
      </c>
      <c r="J139" s="65">
        <v>4.25</v>
      </c>
      <c r="K139" s="65">
        <v>2.5</v>
      </c>
      <c r="L139" s="65">
        <v>1.81</v>
      </c>
      <c r="M139" s="65">
        <v>1.43</v>
      </c>
      <c r="N139" s="65">
        <v>1.19</v>
      </c>
    </row>
    <row r="140" spans="1:14">
      <c r="A140" s="65">
        <v>2</v>
      </c>
      <c r="B140" s="65">
        <v>0.5</v>
      </c>
      <c r="C140" s="65">
        <v>76.3</v>
      </c>
      <c r="D140" s="65">
        <v>57.9</v>
      </c>
      <c r="E140" s="65">
        <v>48.5</v>
      </c>
      <c r="F140" s="65">
        <v>35</v>
      </c>
      <c r="G140" s="65">
        <v>24.2</v>
      </c>
      <c r="H140" s="65">
        <v>12.4</v>
      </c>
      <c r="I140" s="65">
        <v>7.76</v>
      </c>
      <c r="J140" s="65">
        <v>4.7</v>
      </c>
      <c r="K140" s="65">
        <v>2.77</v>
      </c>
      <c r="L140" s="65">
        <v>2.0099999999999998</v>
      </c>
      <c r="M140" s="65">
        <v>1.59</v>
      </c>
      <c r="N140" s="65">
        <v>1.32</v>
      </c>
    </row>
    <row r="141" spans="1:14">
      <c r="A141" s="65">
        <v>5</v>
      </c>
      <c r="B141" s="65">
        <v>0.2</v>
      </c>
      <c r="C141" s="65">
        <v>102</v>
      </c>
      <c r="D141" s="65">
        <v>77.099999999999994</v>
      </c>
      <c r="E141" s="65">
        <v>64.7</v>
      </c>
      <c r="F141" s="65">
        <v>46.7</v>
      </c>
      <c r="G141" s="65">
        <v>32.299999999999997</v>
      </c>
      <c r="H141" s="65">
        <v>16.5</v>
      </c>
      <c r="I141" s="65">
        <v>10.4</v>
      </c>
      <c r="J141" s="65">
        <v>6.28</v>
      </c>
      <c r="K141" s="65">
        <v>3.7</v>
      </c>
      <c r="L141" s="65">
        <v>2.69</v>
      </c>
      <c r="M141" s="65">
        <v>2.12</v>
      </c>
      <c r="N141" s="65">
        <v>1.76</v>
      </c>
    </row>
    <row r="142" spans="1:14">
      <c r="A142" s="65">
        <v>10</v>
      </c>
      <c r="B142" s="65">
        <v>0.1</v>
      </c>
      <c r="C142" s="65">
        <v>121</v>
      </c>
      <c r="D142" s="65">
        <v>91.5</v>
      </c>
      <c r="E142" s="65">
        <v>76.7</v>
      </c>
      <c r="F142" s="65">
        <v>55.4</v>
      </c>
      <c r="G142" s="65">
        <v>38.299999999999997</v>
      </c>
      <c r="H142" s="65">
        <v>19.600000000000001</v>
      </c>
      <c r="I142" s="65">
        <v>12.3</v>
      </c>
      <c r="J142" s="65">
        <v>7.45</v>
      </c>
      <c r="K142" s="65">
        <v>4.4000000000000004</v>
      </c>
      <c r="L142" s="65">
        <v>3.19</v>
      </c>
      <c r="M142" s="65">
        <v>2.52</v>
      </c>
      <c r="N142" s="65">
        <v>2.09</v>
      </c>
    </row>
    <row r="143" spans="1:14">
      <c r="A143" s="65">
        <v>20</v>
      </c>
      <c r="B143" s="65">
        <v>0.05</v>
      </c>
      <c r="C143" s="65">
        <v>140</v>
      </c>
      <c r="D143" s="65">
        <v>106</v>
      </c>
      <c r="E143" s="65">
        <v>89.1</v>
      </c>
      <c r="F143" s="65">
        <v>64.3</v>
      </c>
      <c r="G143" s="65">
        <v>44.5</v>
      </c>
      <c r="H143" s="65">
        <v>22.9</v>
      </c>
      <c r="I143" s="65">
        <v>14.3</v>
      </c>
      <c r="J143" s="65">
        <v>8.64</v>
      </c>
      <c r="K143" s="65">
        <v>5.1100000000000003</v>
      </c>
      <c r="L143" s="65">
        <v>3.7</v>
      </c>
      <c r="M143" s="65">
        <v>2.93</v>
      </c>
      <c r="N143" s="65">
        <v>2.42</v>
      </c>
    </row>
    <row r="144" spans="1:14">
      <c r="A144" s="65">
        <v>30</v>
      </c>
      <c r="B144" s="65">
        <v>3.3000000000000002E-2</v>
      </c>
      <c r="C144" s="65">
        <v>152</v>
      </c>
      <c r="D144" s="65">
        <v>115</v>
      </c>
      <c r="E144" s="65">
        <v>96.6</v>
      </c>
      <c r="F144" s="65">
        <v>69.7</v>
      </c>
      <c r="G144" s="65">
        <v>48.2</v>
      </c>
      <c r="H144" s="65">
        <v>24.8</v>
      </c>
      <c r="I144" s="65">
        <v>15.5</v>
      </c>
      <c r="J144" s="65">
        <v>9.3699999999999992</v>
      </c>
      <c r="K144" s="65">
        <v>5.54</v>
      </c>
      <c r="L144" s="65">
        <v>4.01</v>
      </c>
      <c r="M144" s="65">
        <v>3.17</v>
      </c>
      <c r="N144" s="65">
        <v>2.63</v>
      </c>
    </row>
    <row r="145" spans="1:14">
      <c r="A145" s="65">
        <v>40</v>
      </c>
      <c r="B145" s="65">
        <v>2.5000000000000001E-2</v>
      </c>
      <c r="C145" s="65">
        <v>160</v>
      </c>
      <c r="D145" s="65">
        <v>121</v>
      </c>
      <c r="E145" s="65">
        <v>102</v>
      </c>
      <c r="F145" s="65">
        <v>73.5</v>
      </c>
      <c r="G145" s="65">
        <v>50.8</v>
      </c>
      <c r="H145" s="65">
        <v>26.2</v>
      </c>
      <c r="I145" s="65">
        <v>16.399999999999999</v>
      </c>
      <c r="J145" s="65">
        <v>9.89</v>
      </c>
      <c r="K145" s="65">
        <v>5.84</v>
      </c>
      <c r="L145" s="65">
        <v>4.24</v>
      </c>
      <c r="M145" s="65">
        <v>3.34</v>
      </c>
      <c r="N145" s="65">
        <v>2.78</v>
      </c>
    </row>
    <row r="146" spans="1:14">
      <c r="A146" s="65">
        <v>50</v>
      </c>
      <c r="B146" s="65">
        <v>0.02</v>
      </c>
      <c r="C146" s="65">
        <v>167</v>
      </c>
      <c r="D146" s="65">
        <v>127</v>
      </c>
      <c r="E146" s="65">
        <v>106</v>
      </c>
      <c r="F146" s="65">
        <v>76.599999999999994</v>
      </c>
      <c r="G146" s="65">
        <v>53</v>
      </c>
      <c r="H146" s="65">
        <v>27.2</v>
      </c>
      <c r="I146" s="65">
        <v>17</v>
      </c>
      <c r="J146" s="65">
        <v>10.3</v>
      </c>
      <c r="K146" s="65">
        <v>6.09</v>
      </c>
      <c r="L146" s="65">
        <v>4.41</v>
      </c>
      <c r="M146" s="65">
        <v>3.48</v>
      </c>
      <c r="N146" s="65">
        <v>2.89</v>
      </c>
    </row>
    <row r="147" spans="1:14">
      <c r="A147" s="65">
        <v>60</v>
      </c>
      <c r="B147" s="65">
        <v>1.7000000000000001E-2</v>
      </c>
      <c r="C147" s="65">
        <v>172</v>
      </c>
      <c r="D147" s="65">
        <v>131</v>
      </c>
      <c r="E147" s="65">
        <v>110</v>
      </c>
      <c r="F147" s="65">
        <v>79</v>
      </c>
      <c r="G147" s="65">
        <v>54.7</v>
      </c>
      <c r="H147" s="65">
        <v>28.1</v>
      </c>
      <c r="I147" s="65">
        <v>17.600000000000001</v>
      </c>
      <c r="J147" s="65">
        <v>10.6</v>
      </c>
      <c r="K147" s="65">
        <v>6.28</v>
      </c>
      <c r="L147" s="65">
        <v>4.5599999999999996</v>
      </c>
      <c r="M147" s="65">
        <v>3.6</v>
      </c>
      <c r="N147" s="65">
        <v>2.98</v>
      </c>
    </row>
    <row r="148" spans="1:14">
      <c r="A148" s="65">
        <v>80</v>
      </c>
      <c r="B148" s="65">
        <v>1.2999999999999999E-2</v>
      </c>
      <c r="C148" s="65">
        <v>181</v>
      </c>
      <c r="D148" s="65">
        <v>137</v>
      </c>
      <c r="E148" s="65">
        <v>115</v>
      </c>
      <c r="F148" s="65">
        <v>83</v>
      </c>
      <c r="G148" s="65">
        <v>57.4</v>
      </c>
      <c r="H148" s="65">
        <v>29.5</v>
      </c>
      <c r="I148" s="65">
        <v>18.5</v>
      </c>
      <c r="J148" s="65">
        <v>11.2</v>
      </c>
      <c r="K148" s="65">
        <v>6.6</v>
      </c>
      <c r="L148" s="65">
        <v>4.78</v>
      </c>
      <c r="M148" s="65">
        <v>3.77</v>
      </c>
      <c r="N148" s="65">
        <v>3.13</v>
      </c>
    </row>
    <row r="149" spans="1:14">
      <c r="A149" s="65">
        <v>100</v>
      </c>
      <c r="B149" s="65">
        <v>0.01</v>
      </c>
      <c r="C149" s="67">
        <v>187</v>
      </c>
      <c r="D149" s="65">
        <v>142</v>
      </c>
      <c r="E149" s="65">
        <v>119</v>
      </c>
      <c r="F149" s="65">
        <v>86</v>
      </c>
      <c r="G149" s="65">
        <v>59.5</v>
      </c>
      <c r="H149" s="65">
        <v>30.6</v>
      </c>
      <c r="I149" s="65">
        <v>19.2</v>
      </c>
      <c r="J149" s="65">
        <v>11.6</v>
      </c>
      <c r="K149" s="65">
        <v>6.84</v>
      </c>
      <c r="L149" s="65">
        <v>4.95</v>
      </c>
      <c r="M149" s="65">
        <v>3.92</v>
      </c>
      <c r="N149" s="65">
        <v>3.24</v>
      </c>
    </row>
    <row r="150" spans="1:14">
      <c r="A150" s="65">
        <v>250</v>
      </c>
      <c r="B150" s="65">
        <v>4.0000000000000001E-3</v>
      </c>
      <c r="C150" s="65">
        <v>214</v>
      </c>
      <c r="D150" s="65">
        <v>162</v>
      </c>
      <c r="E150" s="65">
        <v>136</v>
      </c>
      <c r="F150" s="65">
        <v>98.2</v>
      </c>
      <c r="G150" s="65">
        <v>68</v>
      </c>
      <c r="H150" s="65">
        <v>35</v>
      </c>
      <c r="I150" s="65">
        <v>21.9</v>
      </c>
      <c r="J150" s="65">
        <v>13.2</v>
      </c>
      <c r="K150" s="65">
        <v>7.81</v>
      </c>
      <c r="L150" s="65">
        <v>5.66</v>
      </c>
      <c r="M150" s="65">
        <v>4.47</v>
      </c>
      <c r="N150" s="65">
        <v>3.7</v>
      </c>
    </row>
  </sheetData>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RIS Document" ma:contentTypeID="0x0101008E124F4444834D4E90EDFD28FAD3F0BB005A87B98F7CC0C149A7997CF54B67BB76" ma:contentTypeVersion="76" ma:contentTypeDescription="Create a new document." ma:contentTypeScope="" ma:versionID="d8080fa35904e785dfa5a26f5ebf1867">
  <xsd:schema xmlns:xsd="http://www.w3.org/2001/XMLSchema" xmlns:xs="http://www.w3.org/2001/XMLSchema" xmlns:p="http://schemas.microsoft.com/office/2006/metadata/properties" xmlns:ns2="5ac23ead-ffbd-4da2-bad6-e356ea651d0d" xmlns:ns3="6352b8bc-c4e7-4226-8e0c-f2128e5c9bc8" xmlns:ns4="4f9c820c-e7e2-444d-97ee-45f2b3485c1d" xmlns:ns5="c91a514c-9034-4fa3-897a-8352025b26ed" xmlns:ns6="15ffb055-6eb4-45a1-bc20-bf2ac0d420da" xmlns:ns7="725c79e5-42ce-4aa0-ac78-b6418001f0d2" xmlns:ns8="774b81b3-009b-4d26-b865-d81117c9dc32" xmlns:ns9="be8b805d-39f6-4436-8931-357ef2c6ca77" targetNamespace="http://schemas.microsoft.com/office/2006/metadata/properties" ma:root="true" ma:fieldsID="3519db533a65d9d4b87d7091cb082163" ns2:_="" ns3:_="" ns4:_="" ns5:_="" ns6:_="" ns7:_="" ns8:_="" ns9:_="">
    <xsd:import namespace="5ac23ead-ffbd-4da2-bad6-e356ea651d0d"/>
    <xsd:import namespace="6352b8bc-c4e7-4226-8e0c-f2128e5c9bc8"/>
    <xsd:import namespace="4f9c820c-e7e2-444d-97ee-45f2b3485c1d"/>
    <xsd:import namespace="c91a514c-9034-4fa3-897a-8352025b26ed"/>
    <xsd:import namespace="15ffb055-6eb4-45a1-bc20-bf2ac0d420da"/>
    <xsd:import namespace="725c79e5-42ce-4aa0-ac78-b6418001f0d2"/>
    <xsd:import namespace="774b81b3-009b-4d26-b865-d81117c9dc32"/>
    <xsd:import namespace="be8b805d-39f6-4436-8931-357ef2c6ca77"/>
    <xsd:element name="properties">
      <xsd:complexType>
        <xsd:sequence>
          <xsd:element name="documentManagement">
            <xsd:complexType>
              <xsd:all>
                <xsd:element ref="ns2:IRISObjectID" minOccurs="0"/>
                <xsd:element ref="ns2:EDRMSReference" minOccurs="0"/>
                <xsd:element ref="ns3:PersonResponsible" minOccurs="0"/>
                <xsd:element ref="ns2:DocumentReferenceNumber" minOccurs="0"/>
                <xsd:element ref="ns2:Comments" minOccurs="0"/>
                <xsd:element ref="ns2:Description" minOccurs="0"/>
                <xsd:element ref="ns2:DocumentStatus" minOccurs="0"/>
                <xsd:element ref="ns2:IRISID" minOccurs="0"/>
                <xsd:element ref="ns2:ObjectType" minOccurs="0"/>
                <xsd:element ref="ns4:DocumentType" minOccurs="0"/>
                <xsd:element ref="ns2:DocumentSubType" minOccurs="0"/>
                <xsd:element ref="ns2:zMigrationID" minOccurs="0"/>
                <xsd:element ref="ns5:Channel" minOccurs="0"/>
                <xsd:element ref="ns4:AggregationStatus" minOccurs="0"/>
                <xsd:element ref="ns5:ILFrom" minOccurs="0"/>
                <xsd:element ref="ns4:Function" minOccurs="0"/>
                <xsd:element ref="ns4:FunctionGroup" minOccurs="0"/>
                <xsd:element ref="ns6:HarmonieUIHidden" minOccurs="0"/>
                <xsd:element ref="ns6:KeyWords" minOccurs="0"/>
                <xsd:element ref="ns5:Level2" minOccurs="0"/>
                <xsd:element ref="ns5:Level3" minOccurs="0"/>
                <xsd:element ref="ns6:MailPreviewData" minOccurs="0"/>
                <xsd:element ref="ns4:Narrative" minOccurs="0"/>
                <xsd:element ref="ns4:OriginalSubject" minOccurs="0"/>
                <xsd:element ref="ns4:PRADate1" minOccurs="0"/>
                <xsd:element ref="ns4:PRADate2" minOccurs="0"/>
                <xsd:element ref="ns4:PRADate3" minOccurs="0"/>
                <xsd:element ref="ns4:PRADateDisposal" minOccurs="0"/>
                <xsd:element ref="ns4:PRADateTrigger" minOccurs="0"/>
                <xsd:element ref="ns4:PRAText1" minOccurs="0"/>
                <xsd:element ref="ns4:PRAText2" minOccurs="0"/>
                <xsd:element ref="ns4:PRAText3" minOccurs="0"/>
                <xsd:element ref="ns4:PRAText4" minOccurs="0"/>
                <xsd:element ref="ns4:PRAText5" minOccurs="0"/>
                <xsd:element ref="ns4:PRAType" minOccurs="0"/>
                <xsd:element ref="ns4:Project" minOccurs="0"/>
                <xsd:element ref="ns6:Received" minOccurs="0"/>
                <xsd:element ref="ns4:RelatedPeople" minOccurs="0"/>
                <xsd:element ref="ns6:SecurityClassification" minOccurs="0"/>
                <xsd:element ref="ns4:Sent" minOccurs="0"/>
                <xsd:element ref="ns4:Subactivity" minOccurs="0"/>
                <xsd:element ref="ns5:Team" minOccurs="0"/>
                <xsd:element ref="ns4:To" minOccurs="0"/>
                <xsd:element ref="ns5:Year" minOccurs="0"/>
                <xsd:element ref="ns7:AggregationNarrative" minOccurs="0"/>
                <xsd:element ref="ns2:ContactIDs" minOccurs="0"/>
                <xsd:element ref="ns2:ContactNames" minOccurs="0"/>
                <xsd:element ref="ns2:SubClassification1" minOccurs="0"/>
                <xsd:element ref="ns2:SubClassification2" minOccurs="0"/>
                <xsd:element ref="ns2:SubClassification3" minOccurs="0"/>
                <xsd:element ref="ns4:BusinessValue" minOccurs="0"/>
                <xsd:element ref="ns4:Case" minOccurs="0"/>
                <xsd:element ref="ns4:CategoryName" minOccurs="0"/>
                <xsd:element ref="ns2:zLegacy" minOccurs="0"/>
                <xsd:element ref="ns2:zLegacyJSON" minOccurs="0"/>
                <xsd:element ref="ns4:CategoryValue" minOccurs="0"/>
                <xsd:element ref="ns4:Activity" minOccurs="0"/>
                <xsd:element ref="ns8:_dlc_DocId" minOccurs="0"/>
                <xsd:element ref="ns8:_dlc_DocIdUrl" minOccurs="0"/>
                <xsd:element ref="ns8:_dlc_DocIdPersistId" minOccurs="0"/>
                <xsd:element ref="ns9:MediaServiceMetadata" minOccurs="0"/>
                <xsd:element ref="ns9:MediaServiceFastMetadata" minOccurs="0"/>
                <xsd:element ref="ns9:lcf76f155ced4ddcb4097134ff3c332f" minOccurs="0"/>
                <xsd:element ref="ns8:TaxCatchAll" minOccurs="0"/>
                <xsd:element ref="ns9:MediaServiceOCR" minOccurs="0"/>
                <xsd:element ref="ns9:MediaServiceGenerationTime" minOccurs="0"/>
                <xsd:element ref="ns9:MediaServiceEventHashCode" minOccurs="0"/>
                <xsd:element ref="ns8:SharedWithUsers" minOccurs="0"/>
                <xsd:element ref="ns8:SharedWithDetails" minOccurs="0"/>
                <xsd:element ref="ns9:MediaServiceDateTaken" minOccurs="0"/>
                <xsd:element ref="ns9:MediaServiceLocation" minOccurs="0"/>
                <xsd:element ref="ns9:MediaLengthInSeconds" minOccurs="0"/>
                <xsd:element ref="ns9: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c23ead-ffbd-4da2-bad6-e356ea651d0d" elementFormDefault="qualified">
    <xsd:import namespace="http://schemas.microsoft.com/office/2006/documentManagement/types"/>
    <xsd:import namespace="http://schemas.microsoft.com/office/infopath/2007/PartnerControls"/>
    <xsd:element name="IRISObjectID" ma:index="8" nillable="true" ma:displayName="IRISObjectID" ma:decimals="0" ma:description="Unique identifier for the IRIS record." ma:indexed="true" ma:internalName="IRISObjectID" ma:readOnly="false" ma:percentage="FALSE">
      <xsd:simpleType>
        <xsd:restriction base="dms:Number"/>
      </xsd:simpleType>
    </xsd:element>
    <xsd:element name="EDRMSReference" ma:index="9" nillable="true" ma:displayName="EDRMS Reference" ma:description="Will not be sent for objects that do not have this value or if a value has not been entered in the Document Profile overlay for Document Generation from a Contact." ma:internalName="EDRMSReference" ma:readOnly="false">
      <xsd:simpleType>
        <xsd:restriction base="dms:Text">
          <xsd:maxLength value="255"/>
        </xsd:restriction>
      </xsd:simpleType>
    </xsd:element>
    <xsd:element name="DocumentReferenceNumber" ma:index="11" nillable="true" ma:displayName="Document Reference Number" ma:description="Unique document reference number generated by IRIS.  Will not be sent if the document template does not expect a DocumentReferenceNumber or for Upload Document." ma:indexed="true" ma:internalName="DocumentReferenceNumber" ma:readOnly="false">
      <xsd:simpleType>
        <xsd:restriction base="dms:Text">
          <xsd:maxLength value="255"/>
        </xsd:restriction>
      </xsd:simpleType>
    </xsd:element>
    <xsd:element name="Comments" ma:index="12" nillable="true" ma:displayName="Comments" ma:internalName="Comments" ma:readOnly="false">
      <xsd:simpleType>
        <xsd:restriction base="dms:Note"/>
      </xsd:simpleType>
    </xsd:element>
    <xsd:element name="Description" ma:index="13" nillable="true" ma:displayName="Description" ma:internalName="Description0" ma:readOnly="false">
      <xsd:simpleType>
        <xsd:restriction base="dms:Note"/>
      </xsd:simpleType>
    </xsd:element>
    <xsd:element name="DocumentStatus" ma:index="14" nillable="true" ma:displayName="Document Status" ma:default="Draft" ma:indexed="true" ma:internalName="DocumentStatus" ma:readOnly="false">
      <xsd:simpleType>
        <xsd:restriction base="dms:Text">
          <xsd:maxLength value="255"/>
        </xsd:restriction>
      </xsd:simpleType>
    </xsd:element>
    <xsd:element name="IRISID" ma:index="15" nillable="true" ma:displayName="IRISID" ma:description="Unique identifier for the IRIS record." ma:hidden="true" ma:indexed="true" ma:internalName="IRISID" ma:readOnly="false">
      <xsd:simpleType>
        <xsd:restriction base="dms:Text">
          <xsd:maxLength value="255"/>
        </xsd:restriction>
      </xsd:simpleType>
    </xsd:element>
    <xsd:element name="ObjectType" ma:index="16" nillable="true" ma:displayName="Object Type" ma:description="Documents related to records of a particular type (e.g. a Contact or Application) may have a particular area in the EDRMS where they are saved, and as IRIS provides the ObjectType in the metadata, the implementation can test the value of this attribute and take different action for different ObjectTypes." ma:hidden="true" ma:indexed="true" ma:internalName="ObjectType" ma:readOnly="false">
      <xsd:simpleType>
        <xsd:restriction base="dms:Text">
          <xsd:maxLength value="255"/>
        </xsd:restriction>
      </xsd:simpleType>
    </xsd:element>
    <xsd:element name="DocumentSubType" ma:index="18" nillable="true" ma:displayName="Document SubType" ma:description="Document sub-type e.g. Building Consent, Certificate of Compliance etc." ma:hidden="true" ma:indexed="true" ma:internalName="DocumentSubType" ma:readOnly="false">
      <xsd:simpleType>
        <xsd:restriction base="dms:Text">
          <xsd:maxLength value="255"/>
        </xsd:restriction>
      </xsd:simpleType>
    </xsd:element>
    <xsd:element name="zMigrationID" ma:index="19" nillable="true" ma:displayName="zMigrationID" ma:hidden="true" ma:indexed="true" ma:internalName="zMigrationID" ma:readOnly="false">
      <xsd:simpleType>
        <xsd:restriction base="dms:Text">
          <xsd:maxLength value="255"/>
        </xsd:restriction>
      </xsd:simpleType>
    </xsd:element>
    <xsd:element name="ContactIDs" ma:index="54" nillable="true" ma:displayName="Contact IDs" ma:description="The ID of the Contact." ma:hidden="true" ma:internalName="ContactIDs" ma:readOnly="false">
      <xsd:simpleType>
        <xsd:restriction base="dms:Note"/>
      </xsd:simpleType>
    </xsd:element>
    <xsd:element name="ContactNames" ma:index="55" nillable="true" ma:displayName="Contact Names" ma:description="When generating or uploading a document from a Contact: The Contact Preferred Name will be passed.When generating or uploading a document from a Contact: The Contact Preferred Name will be passed." ma:hidden="true" ma:internalName="ContactNames" ma:readOnly="false">
      <xsd:simpleType>
        <xsd:restriction base="dms:Note"/>
      </xsd:simpleType>
    </xsd:element>
    <xsd:element name="SubClassification1" ma:index="56" nillable="true" ma:displayName="Sub Classification 1" ma:description="Will not be sent for objects that do not have this value." ma:hidden="true" ma:internalName="SubClassification1" ma:readOnly="false">
      <xsd:simpleType>
        <xsd:restriction base="dms:Text">
          <xsd:maxLength value="255"/>
        </xsd:restriction>
      </xsd:simpleType>
    </xsd:element>
    <xsd:element name="SubClassification2" ma:index="57" nillable="true" ma:displayName="Sub Classification 2" ma:description="Will not be sent for objects that do not have this value." ma:hidden="true" ma:internalName="SubClassification2" ma:readOnly="false">
      <xsd:simpleType>
        <xsd:restriction base="dms:Text">
          <xsd:maxLength value="255"/>
        </xsd:restriction>
      </xsd:simpleType>
    </xsd:element>
    <xsd:element name="SubClassification3" ma:index="58" nillable="true" ma:displayName="Sub Classification 3" ma:description="Will not be sent for objects that do not have this value." ma:hidden="true" ma:internalName="SubClassification3" ma:readOnly="false">
      <xsd:simpleType>
        <xsd:restriction base="dms:Text">
          <xsd:maxLength value="255"/>
        </xsd:restriction>
      </xsd:simpleType>
    </xsd:element>
    <xsd:element name="zLegacy" ma:index="62" nillable="true" ma:displayName="zLegacy" ma:hidden="true" ma:internalName="zLegacy" ma:readOnly="false">
      <xsd:simpleType>
        <xsd:restriction base="dms:Note"/>
      </xsd:simpleType>
    </xsd:element>
    <xsd:element name="zLegacyJSON" ma:index="63" nillable="true" ma:displayName="zLegacyJSON" ma:hidden="true" ma:internalName="zLegacyJS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352b8bc-c4e7-4226-8e0c-f2128e5c9bc8" elementFormDefault="qualified">
    <xsd:import namespace="http://schemas.microsoft.com/office/2006/documentManagement/types"/>
    <xsd:import namespace="http://schemas.microsoft.com/office/infopath/2007/PartnerControls"/>
    <xsd:element name="PersonResponsible" ma:index="10" nillable="true" ma:displayName="Person Responsible" ma:description="User selected as the Person Responsible" ma:list="UserInfo" ma:SharePointGroup="0" ma:internalName="PersonResponsible"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DocumentType" ma:index="17" nillable="true" ma:displayName="Document Type" ma:description="Document type e.g. Authorisation etc." ma:hidden="true" ma:indexed="true" ma:internalName="DocumentType" ma:readOnly="false">
      <xsd:simpleType>
        <xsd:restriction base="dms:Text">
          <xsd:maxLength value="255"/>
        </xsd:restriction>
      </xsd:simpleType>
    </xsd:element>
    <xsd:element name="AggregationStatus" ma:index="21" nillable="true" ma:displayName="Aggregation Status" ma:default="Normal" ma:format="Dropdown" ma:hidden="true" ma:internalName="AggregationStatus"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Function" ma:index="23" nillable="true" ma:displayName="Function" ma:default="NA" ma:hidden="true" ma:internalName="Function" ma:readOnly="false">
      <xsd:simpleType>
        <xsd:restriction base="dms:Text">
          <xsd:maxLength value="255"/>
        </xsd:restriction>
      </xsd:simpleType>
    </xsd:element>
    <xsd:element name="FunctionGroup" ma:index="24" nillable="true" ma:displayName="Function Group" ma:default="NA" ma:hidden="true" ma:internalName="FunctionGroup" ma:readOnly="false">
      <xsd:simpleType>
        <xsd:restriction base="dms:Text">
          <xsd:maxLength value="255"/>
        </xsd:restriction>
      </xsd:simpleType>
    </xsd:element>
    <xsd:element name="Narrative" ma:index="30" nillable="true" ma:displayName="Narrative" ma:hidden="true" ma:internalName="Narrative" ma:readOnly="false">
      <xsd:simpleType>
        <xsd:restriction base="dms:Note"/>
      </xsd:simpleType>
    </xsd:element>
    <xsd:element name="OriginalSubject" ma:index="31" nillable="true" ma:displayName="Original Subject" ma:hidden="true" ma:internalName="OriginalSubject" ma:readOnly="false">
      <xsd:simpleType>
        <xsd:restriction base="dms:Text">
          <xsd:maxLength value="255"/>
        </xsd:restriction>
      </xsd:simpleType>
    </xsd:element>
    <xsd:element name="PRADate1" ma:index="32" nillable="true" ma:displayName="PRA Date 1" ma:format="DateOnly" ma:hidden="true" ma:internalName="PRADate1" ma:readOnly="false">
      <xsd:simpleType>
        <xsd:restriction base="dms:DateTime"/>
      </xsd:simpleType>
    </xsd:element>
    <xsd:element name="PRADate2" ma:index="33" nillable="true" ma:displayName="PRA Date 2" ma:format="DateOnly" ma:hidden="true" ma:internalName="PRADate2" ma:readOnly="false">
      <xsd:simpleType>
        <xsd:restriction base="dms:DateTime"/>
      </xsd:simpleType>
    </xsd:element>
    <xsd:element name="PRADate3" ma:index="34" nillable="true" ma:displayName="PRA Date 3" ma:format="DateOnly" ma:hidden="true" ma:internalName="PRADate3" ma:readOnly="false">
      <xsd:simpleType>
        <xsd:restriction base="dms:DateTime"/>
      </xsd:simpleType>
    </xsd:element>
    <xsd:element name="PRADateDisposal" ma:index="35" nillable="true" ma:displayName="PRA Date Disposal" ma:format="DateOnly" ma:hidden="true" ma:internalName="PRADateDisposal" ma:readOnly="false">
      <xsd:simpleType>
        <xsd:restriction base="dms:DateTime"/>
      </xsd:simpleType>
    </xsd:element>
    <xsd:element name="PRADateTrigger" ma:index="36" nillable="true" ma:displayName="PRA Date Trigger" ma:format="DateOnly" ma:hidden="true" ma:internalName="PRADateTrigger" ma:readOnly="false">
      <xsd:simpleType>
        <xsd:restriction base="dms:DateTime"/>
      </xsd:simpleType>
    </xsd:element>
    <xsd:element name="PRAText1" ma:index="37" nillable="true" ma:displayName="PRA Text 1" ma:hidden="true" ma:internalName="PRAText1" ma:readOnly="false">
      <xsd:simpleType>
        <xsd:restriction base="dms:Text">
          <xsd:maxLength value="255"/>
        </xsd:restriction>
      </xsd:simpleType>
    </xsd:element>
    <xsd:element name="PRAText2" ma:index="38" nillable="true" ma:displayName="PRA Text 2" ma:hidden="true" ma:internalName="PRAText2" ma:readOnly="false">
      <xsd:simpleType>
        <xsd:restriction base="dms:Text">
          <xsd:maxLength value="255"/>
        </xsd:restriction>
      </xsd:simpleType>
    </xsd:element>
    <xsd:element name="PRAText3" ma:index="39" nillable="true" ma:displayName="PRA Text 3" ma:hidden="true" ma:internalName="PRAText3" ma:readOnly="false">
      <xsd:simpleType>
        <xsd:restriction base="dms:Text">
          <xsd:maxLength value="255"/>
        </xsd:restriction>
      </xsd:simpleType>
    </xsd:element>
    <xsd:element name="PRAText4" ma:index="40" nillable="true" ma:displayName="PRA Text 4" ma:hidden="true" ma:internalName="PRAText4" ma:readOnly="false">
      <xsd:simpleType>
        <xsd:restriction base="dms:Text">
          <xsd:maxLength value="255"/>
        </xsd:restriction>
      </xsd:simpleType>
    </xsd:element>
    <xsd:element name="PRAText5" ma:index="41" nillable="true" ma:displayName="PRA Text 5" ma:hidden="true" ma:internalName="PRAText5" ma:readOnly="false">
      <xsd:simpleType>
        <xsd:restriction base="dms:Text">
          <xsd:maxLength value="255"/>
        </xsd:restriction>
      </xsd:simpleType>
    </xsd:element>
    <xsd:element name="PRAType" ma:index="42" nillable="true" ma:displayName="PRA Type" ma:default="Doc" ma:hidden="true" ma:internalName="PRAType" ma:readOnly="false">
      <xsd:simpleType>
        <xsd:restriction base="dms:Text">
          <xsd:maxLength value="255"/>
        </xsd:restriction>
      </xsd:simpleType>
    </xsd:element>
    <xsd:element name="Project" ma:index="43" nillable="true" ma:displayName="Project" ma:hidden="true" ma:internalName="Project" ma:readOnly="false">
      <xsd:simpleType>
        <xsd:restriction base="dms:Text">
          <xsd:maxLength value="255"/>
        </xsd:restriction>
      </xsd:simpleType>
    </xsd:element>
    <xsd:element name="RelatedPeople" ma:index="45" nillable="true" ma:displayName="Related People" ma:hidden="true" ma:list="UserInfo" ma:SharePointGroup="0"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nt" ma:index="47" nillable="true" ma:displayName="Sent" ma:format="DateTime" ma:hidden="true" ma:internalName="Sent" ma:readOnly="false">
      <xsd:simpleType>
        <xsd:restriction base="dms:DateTime"/>
      </xsd:simpleType>
    </xsd:element>
    <xsd:element name="Subactivity" ma:index="48" nillable="true" ma:displayName="Subactivity" ma:default="NA" ma:hidden="true" ma:internalName="Subactivity" ma:readOnly="false">
      <xsd:simpleType>
        <xsd:restriction base="dms:Text">
          <xsd:maxLength value="255"/>
        </xsd:restriction>
      </xsd:simpleType>
    </xsd:element>
    <xsd:element name="To" ma:index="51" nillable="true" ma:displayName="To" ma:hidden="true" ma:internalName="To" ma:readOnly="false">
      <xsd:simpleType>
        <xsd:restriction base="dms:Text">
          <xsd:maxLength value="255"/>
        </xsd:restriction>
      </xsd:simpleType>
    </xsd:element>
    <xsd:element name="BusinessValue" ma:index="59" nillable="true" ma:displayName="Business Value" ma:default="Normal" ma:format="RadioButtons" ma:hidden="true" ma:internalName="BusinessValue"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Case" ma:index="60" nillable="true" ma:displayName="Case" ma:default="NA" ma:hidden="true" ma:internalName="Case" ma:readOnly="false">
      <xsd:simpleType>
        <xsd:restriction base="dms:Text">
          <xsd:maxLength value="255"/>
        </xsd:restriction>
      </xsd:simpleType>
    </xsd:element>
    <xsd:element name="CategoryName" ma:index="61" nillable="true" ma:displayName="Category 1" ma:default="NA" ma:hidden="true" ma:internalName="CategoryName" ma:readOnly="false">
      <xsd:simpleType>
        <xsd:restriction base="dms:Text">
          <xsd:maxLength value="255"/>
        </xsd:restriction>
      </xsd:simpleType>
    </xsd:element>
    <xsd:element name="CategoryValue" ma:index="64" nillable="true" ma:displayName="Category 2" ma:default="NA" ma:hidden="true" ma:internalName="CategoryValue" ma:readOnly="false">
      <xsd:simpleType>
        <xsd:restriction base="dms:Text">
          <xsd:maxLength value="255"/>
        </xsd:restriction>
      </xsd:simpleType>
    </xsd:element>
    <xsd:element name="Activity" ma:index="65" nillable="true" ma:displayName="Activity" ma:default="NA" ma:hidden="true" ma:internalName="Activit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1a514c-9034-4fa3-897a-8352025b26ed" elementFormDefault="qualified">
    <xsd:import namespace="http://schemas.microsoft.com/office/2006/documentManagement/types"/>
    <xsd:import namespace="http://schemas.microsoft.com/office/infopath/2007/PartnerControls"/>
    <xsd:element name="Channel" ma:index="20" nillable="true" ma:displayName="Channel" ma:default="NA" ma:hidden="true" ma:internalName="Channel" ma:readOnly="false">
      <xsd:simpleType>
        <xsd:restriction base="dms:Text">
          <xsd:maxLength value="255"/>
        </xsd:restriction>
      </xsd:simpleType>
    </xsd:element>
    <xsd:element name="ILFrom" ma:index="22" nillable="true" ma:displayName="From" ma:hidden="true" ma:internalName="ILFrom" ma:readOnly="false">
      <xsd:simpleType>
        <xsd:restriction base="dms:Text">
          <xsd:maxLength value="255"/>
        </xsd:restriction>
      </xsd:simpleType>
    </xsd:element>
    <xsd:element name="Level2" ma:index="27" nillable="true" ma:displayName="Level2" ma:default="NA" ma:hidden="true" ma:internalName="Level2" ma:readOnly="false">
      <xsd:simpleType>
        <xsd:restriction base="dms:Text">
          <xsd:maxLength value="255"/>
        </xsd:restriction>
      </xsd:simpleType>
    </xsd:element>
    <xsd:element name="Level3" ma:index="28" nillable="true" ma:displayName="Level3" ma:hidden="true" ma:internalName="Level3" ma:readOnly="false">
      <xsd:simpleType>
        <xsd:restriction base="dms:Text">
          <xsd:maxLength value="255"/>
        </xsd:restriction>
      </xsd:simpleType>
    </xsd:element>
    <xsd:element name="Team" ma:index="50" nillable="true" ma:displayName="Team" ma:default="NA" ma:hidden="true" ma:internalName="Team" ma:readOnly="false">
      <xsd:simpleType>
        <xsd:restriction base="dms:Text">
          <xsd:maxLength value="255"/>
        </xsd:restriction>
      </xsd:simpleType>
    </xsd:element>
    <xsd:element name="Year" ma:index="52" nillable="true" ma:displayName="Year" ma:default="NA" ma:hidden="true" ma:internalName="Yea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b055-6eb4-45a1-bc20-bf2ac0d420da" elementFormDefault="qualified">
    <xsd:import namespace="http://schemas.microsoft.com/office/2006/documentManagement/types"/>
    <xsd:import namespace="http://schemas.microsoft.com/office/infopath/2007/PartnerControls"/>
    <xsd:element name="HarmonieUIHidden" ma:index="25" nillable="true" ma:displayName="HarmonieUIHidden" ma:hidden="true" ma:internalName="HarmonieUIHidden" ma:readOnly="false">
      <xsd:simpleType>
        <xsd:restriction base="dms:Text">
          <xsd:maxLength value="255"/>
        </xsd:restriction>
      </xsd:simpleType>
    </xsd:element>
    <xsd:element name="KeyWords" ma:index="26" nillable="true" ma:displayName="Key Words" ma:hidden="true" ma:internalName="KeyWords" ma:readOnly="false">
      <xsd:simpleType>
        <xsd:restriction base="dms:Note"/>
      </xsd:simpleType>
    </xsd:element>
    <xsd:element name="MailPreviewData" ma:index="29" nillable="true" ma:displayName="MailPreviewData" ma:hidden="true" ma:internalName="MailPreviewData" ma:readOnly="false">
      <xsd:simpleType>
        <xsd:restriction base="dms:Note"/>
      </xsd:simpleType>
    </xsd:element>
    <xsd:element name="Received" ma:index="44" nillable="true" ma:displayName="Received" ma:format="DateOnly" ma:hidden="true" ma:internalName="Received" ma:readOnly="false">
      <xsd:simpleType>
        <xsd:restriction base="dms:DateTime"/>
      </xsd:simpleType>
    </xsd:element>
    <xsd:element name="SecurityClassification" ma:index="46" nillable="true" ma:displayName="Security Classification" ma:default="" ma:format="RadioButtons" ma:internalName="SecurityClassification">
      <xsd:simpleType>
        <xsd:restriction base="dms:Choice">
          <xsd:enumeration value="Confidential"/>
          <xsd:enumeration value="Restricted"/>
          <xsd:enumeration value="Un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725c79e5-42ce-4aa0-ac78-b6418001f0d2" elementFormDefault="qualified">
    <xsd:import namespace="http://schemas.microsoft.com/office/2006/documentManagement/types"/>
    <xsd:import namespace="http://schemas.microsoft.com/office/infopath/2007/PartnerControls"/>
    <xsd:element name="AggregationNarrative" ma:index="53" nillable="true" ma:displayName="Aggregation Narrative" ma:hidden="true" ma:internalName="AggregationNarrativ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4b81b3-009b-4d26-b865-d81117c9dc32" elementFormDefault="qualified">
    <xsd:import namespace="http://schemas.microsoft.com/office/2006/documentManagement/types"/>
    <xsd:import namespace="http://schemas.microsoft.com/office/infopath/2007/PartnerControls"/>
    <xsd:element name="_dlc_DocId" ma:index="66" nillable="true" ma:displayName="Document ID Value" ma:description="The value of the document ID assigned to this item." ma:internalName="_dlc_DocId" ma:readOnly="true">
      <xsd:simpleType>
        <xsd:restriction base="dms:Text"/>
      </xsd:simpleType>
    </xsd:element>
    <xsd:element name="_dlc_DocIdUrl" ma:index="6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8" nillable="true" ma:displayName="Persist ID" ma:description="Keep ID on add." ma:hidden="true" ma:internalName="_dlc_DocIdPersistId" ma:readOnly="true">
      <xsd:simpleType>
        <xsd:restriction base="dms:Boolean"/>
      </xsd:simpleType>
    </xsd:element>
    <xsd:element name="TaxCatchAll" ma:index="73" nillable="true" ma:displayName="Taxonomy Catch All Column" ma:hidden="true" ma:list="{b21262c7-065a-41b7-a159-301d7476605b}" ma:internalName="TaxCatchAll" ma:showField="CatchAllData" ma:web="774b81b3-009b-4d26-b865-d81117c9dc32">
      <xsd:complexType>
        <xsd:complexContent>
          <xsd:extension base="dms:MultiChoiceLookup">
            <xsd:sequence>
              <xsd:element name="Value" type="dms:Lookup" maxOccurs="unbounded" minOccurs="0" nillable="true"/>
            </xsd:sequence>
          </xsd:extension>
        </xsd:complexContent>
      </xsd:complexType>
    </xsd:element>
    <xsd:element name="SharedWithUsers" ma:index="7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e8b805d-39f6-4436-8931-357ef2c6ca77" elementFormDefault="qualified">
    <xsd:import namespace="http://schemas.microsoft.com/office/2006/documentManagement/types"/>
    <xsd:import namespace="http://schemas.microsoft.com/office/infopath/2007/PartnerControls"/>
    <xsd:element name="MediaServiceMetadata" ma:index="69" nillable="true" ma:displayName="MediaServiceMetadata" ma:hidden="true" ma:internalName="MediaServiceMetadata" ma:readOnly="true">
      <xsd:simpleType>
        <xsd:restriction base="dms:Note"/>
      </xsd:simpleType>
    </xsd:element>
    <xsd:element name="MediaServiceFastMetadata" ma:index="70" nillable="true" ma:displayName="MediaServiceFastMetadata" ma:hidden="true" ma:internalName="MediaServiceFastMetadata" ma:readOnly="true">
      <xsd:simpleType>
        <xsd:restriction base="dms:Note"/>
      </xsd:simpleType>
    </xsd:element>
    <xsd:element name="lcf76f155ced4ddcb4097134ff3c332f" ma:index="72" nillable="true" ma:taxonomy="true" ma:internalName="lcf76f155ced4ddcb4097134ff3c332f" ma:taxonomyFieldName="MediaServiceImageTags" ma:displayName="Image Tags" ma:readOnly="false" ma:fieldId="{5cf76f15-5ced-4ddc-b409-7134ff3c332f}" ma:taxonomyMulti="true" ma:sspId="e9a93202-7cbe-4cec-b9c6-50d4798b2bc9" ma:termSetId="09814cd3-568e-fe90-9814-8d621ff8fb84" ma:anchorId="fba54fb3-c3e1-fe81-a776-ca4b69148c4d" ma:open="true" ma:isKeyword="false">
      <xsd:complexType>
        <xsd:sequence>
          <xsd:element ref="pc:Terms" minOccurs="0" maxOccurs="1"/>
        </xsd:sequence>
      </xsd:complexType>
    </xsd:element>
    <xsd:element name="MediaServiceOCR" ma:index="74" nillable="true" ma:displayName="Extracted Text" ma:internalName="MediaServiceOCR" ma:readOnly="true">
      <xsd:simpleType>
        <xsd:restriction base="dms:Note">
          <xsd:maxLength value="255"/>
        </xsd:restriction>
      </xsd:simpleType>
    </xsd:element>
    <xsd:element name="MediaServiceGenerationTime" ma:index="75" nillable="true" ma:displayName="MediaServiceGenerationTime" ma:hidden="true" ma:internalName="MediaServiceGenerationTime" ma:readOnly="true">
      <xsd:simpleType>
        <xsd:restriction base="dms:Text"/>
      </xsd:simpleType>
    </xsd:element>
    <xsd:element name="MediaServiceEventHashCode" ma:index="76" nillable="true" ma:displayName="MediaServiceEventHashCode" ma:hidden="true" ma:internalName="MediaServiceEventHashCode" ma:readOnly="true">
      <xsd:simpleType>
        <xsd:restriction base="dms:Text"/>
      </xsd:simpleType>
    </xsd:element>
    <xsd:element name="MediaServiceDateTaken" ma:index="79" nillable="true" ma:displayName="MediaServiceDateTaken" ma:hidden="true" ma:indexed="true" ma:internalName="MediaServiceDateTaken" ma:readOnly="true">
      <xsd:simpleType>
        <xsd:restriction base="dms:Text"/>
      </xsd:simpleType>
    </xsd:element>
    <xsd:element name="MediaServiceLocation" ma:index="80" nillable="true" ma:displayName="Location" ma:indexed="true" ma:internalName="MediaServiceLocation" ma:readOnly="true">
      <xsd:simpleType>
        <xsd:restriction base="dms:Text"/>
      </xsd:simpleType>
    </xsd:element>
    <xsd:element name="MediaLengthInSeconds" ma:index="81" nillable="true" ma:displayName="MediaLengthInSeconds" ma:hidden="true" ma:internalName="MediaLengthInSeconds" ma:readOnly="true">
      <xsd:simpleType>
        <xsd:restriction base="dms:Unknown"/>
      </xsd:simpleType>
    </xsd:element>
    <xsd:element name="MediaServiceObjectDetectorVersions" ma:index="8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Status xmlns="5ac23ead-ffbd-4da2-bad6-e356ea651d0d">Draft</DocumentStatus>
    <PRADateDisposal xmlns="4f9c820c-e7e2-444d-97ee-45f2b3485c1d" xsi:nil="true"/>
    <Subactivity xmlns="4f9c820c-e7e2-444d-97ee-45f2b3485c1d">NA</Subactivity>
    <BusinessValue xmlns="4f9c820c-e7e2-444d-97ee-45f2b3485c1d">Normal</BusinessValue>
    <EDRMSReference xmlns="5ac23ead-ffbd-4da2-bad6-e356ea651d0d" xsi:nil="true"/>
    <ObjectType xmlns="5ac23ead-ffbd-4da2-bad6-e356ea651d0d" xsi:nil="true"/>
    <KeyWords xmlns="15ffb055-6eb4-45a1-bc20-bf2ac0d420da" xsi:nil="true"/>
    <OriginalSubject xmlns="4f9c820c-e7e2-444d-97ee-45f2b3485c1d" xsi:nil="true"/>
    <SecurityClassification xmlns="15ffb055-6eb4-45a1-bc20-bf2ac0d420da" xsi:nil="true"/>
    <PRADate3 xmlns="4f9c820c-e7e2-444d-97ee-45f2b3485c1d" xsi:nil="true"/>
    <PersonResponsible xmlns="6352b8bc-c4e7-4226-8e0c-f2128e5c9bc8">
      <UserInfo>
        <DisplayName/>
        <AccountId xsi:nil="true"/>
        <AccountType/>
      </UserInfo>
    </PersonResponsible>
    <Level2 xmlns="c91a514c-9034-4fa3-897a-8352025b26ed">NA</Level2>
    <PRAText5 xmlns="4f9c820c-e7e2-444d-97ee-45f2b3485c1d" xsi:nil="true"/>
    <SubClassification2 xmlns="5ac23ead-ffbd-4da2-bad6-e356ea651d0d" xsi:nil="true"/>
    <Comments xmlns="5ac23ead-ffbd-4da2-bad6-e356ea651d0d" xsi:nil="true"/>
    <Activity xmlns="4f9c820c-e7e2-444d-97ee-45f2b3485c1d">NA</Activity>
    <AggregationStatus xmlns="4f9c820c-e7e2-444d-97ee-45f2b3485c1d">Normal</AggregationStatus>
    <ILFrom xmlns="c91a514c-9034-4fa3-897a-8352025b26ed" xsi:nil="true"/>
    <zLegacyJSON xmlns="5ac23ead-ffbd-4da2-bad6-e356ea651d0d" xsi:nil="true"/>
    <IRISID xmlns="5ac23ead-ffbd-4da2-bad6-e356ea651d0d" xsi:nil="true"/>
    <DocumentSubType xmlns="5ac23ead-ffbd-4da2-bad6-e356ea651d0d" xsi:nil="true"/>
    <PRADate2 xmlns="4f9c820c-e7e2-444d-97ee-45f2b3485c1d" xsi:nil="true"/>
    <Sent xmlns="4f9c820c-e7e2-444d-97ee-45f2b3485c1d" xsi:nil="true"/>
    <CategoryValue xmlns="4f9c820c-e7e2-444d-97ee-45f2b3485c1d">NA</CategoryValue>
    <Level3 xmlns="c91a514c-9034-4fa3-897a-8352025b26ed" xsi:nil="true"/>
    <PRAText1 xmlns="4f9c820c-e7e2-444d-97ee-45f2b3485c1d" xsi:nil="true"/>
    <PRAText4 xmlns="4f9c820c-e7e2-444d-97ee-45f2b3485c1d" xsi:nil="true"/>
    <ContactNames xmlns="5ac23ead-ffbd-4da2-bad6-e356ea651d0d" xsi:nil="true"/>
    <Case xmlns="4f9c820c-e7e2-444d-97ee-45f2b3485c1d">NA</Case>
    <IRISObjectID xmlns="5ac23ead-ffbd-4da2-bad6-e356ea651d0d" xsi:nil="true"/>
    <Team xmlns="c91a514c-9034-4fa3-897a-8352025b26ed">NA</Team>
    <Project xmlns="4f9c820c-e7e2-444d-97ee-45f2b3485c1d" xsi:nil="true"/>
    <TaxCatchAll xmlns="774b81b3-009b-4d26-b865-d81117c9dc32" xsi:nil="true"/>
    <lcf76f155ced4ddcb4097134ff3c332f xmlns="be8b805d-39f6-4436-8931-357ef2c6ca77">
      <Terms xmlns="http://schemas.microsoft.com/office/infopath/2007/PartnerControls"/>
    </lcf76f155ced4ddcb4097134ff3c332f>
    <SubClassification1 xmlns="5ac23ead-ffbd-4da2-bad6-e356ea651d0d" xsi:nil="true"/>
    <zMigrationID xmlns="5ac23ead-ffbd-4da2-bad6-e356ea651d0d" xsi:nil="true"/>
    <Function xmlns="4f9c820c-e7e2-444d-97ee-45f2b3485c1d">NA</Function>
    <FunctionGroup xmlns="4f9c820c-e7e2-444d-97ee-45f2b3485c1d">NA</FunctionGroup>
    <Description xmlns="5ac23ead-ffbd-4da2-bad6-e356ea651d0d" xsi:nil="true"/>
    <Channel xmlns="c91a514c-9034-4fa3-897a-8352025b26ed">NA</Channel>
    <Received xmlns="15ffb055-6eb4-45a1-bc20-bf2ac0d420da" xsi:nil="true"/>
    <RelatedPeople xmlns="4f9c820c-e7e2-444d-97ee-45f2b3485c1d">
      <UserInfo>
        <DisplayName/>
        <AccountId xsi:nil="true"/>
        <AccountType/>
      </UserInfo>
    </RelatedPeople>
    <AggregationNarrative xmlns="725c79e5-42ce-4aa0-ac78-b6418001f0d2" xsi:nil="true"/>
    <PRADate1 xmlns="4f9c820c-e7e2-444d-97ee-45f2b3485c1d" xsi:nil="true"/>
    <PRAType xmlns="4f9c820c-e7e2-444d-97ee-45f2b3485c1d">Doc</PRAType>
    <DocumentReferenceNumber xmlns="5ac23ead-ffbd-4da2-bad6-e356ea651d0d" xsi:nil="true"/>
    <DocumentType xmlns="4f9c820c-e7e2-444d-97ee-45f2b3485c1d" xsi:nil="true"/>
    <PRAText3 xmlns="4f9c820c-e7e2-444d-97ee-45f2b3485c1d" xsi:nil="true"/>
    <HarmonieUIHidden xmlns="15ffb055-6eb4-45a1-bc20-bf2ac0d420da" xsi:nil="true"/>
    <zLegacy xmlns="5ac23ead-ffbd-4da2-bad6-e356ea651d0d" xsi:nil="true"/>
    <Year xmlns="c91a514c-9034-4fa3-897a-8352025b26ed">NA</Year>
    <Narrative xmlns="4f9c820c-e7e2-444d-97ee-45f2b3485c1d" xsi:nil="true"/>
    <PRADateTrigger xmlns="4f9c820c-e7e2-444d-97ee-45f2b3485c1d" xsi:nil="true"/>
    <CategoryName xmlns="4f9c820c-e7e2-444d-97ee-45f2b3485c1d">NA</CategoryName>
    <MailPreviewData xmlns="15ffb055-6eb4-45a1-bc20-bf2ac0d420da" xsi:nil="true"/>
    <PRAText2 xmlns="4f9c820c-e7e2-444d-97ee-45f2b3485c1d" xsi:nil="true"/>
    <To xmlns="4f9c820c-e7e2-444d-97ee-45f2b3485c1d" xsi:nil="true"/>
    <ContactIDs xmlns="5ac23ead-ffbd-4da2-bad6-e356ea651d0d" xsi:nil="true"/>
    <SubClassification3 xmlns="5ac23ead-ffbd-4da2-bad6-e356ea651d0d" xsi:nil="true"/>
    <_dlc_DocId xmlns="774b81b3-009b-4d26-b865-d81117c9dc32">IRIS0064-1083920515-13490</_dlc_DocId>
    <_dlc_DocIdUrl xmlns="774b81b3-009b-4d26-b865-d81117c9dc32">
      <Url>https://northlandregionalcouncil.sharepoint.com/sites/IRIS-0064/_layouts/15/DocIdRedir.aspx?ID=IRIS0064-1083920515-13490</Url>
      <Description>IRIS0064-1083920515-13490</Description>
    </_dlc_DocIdUrl>
  </documentManagement>
</p:properties>
</file>

<file path=customXml/itemProps1.xml><?xml version="1.0" encoding="utf-8"?>
<ds:datastoreItem xmlns:ds="http://schemas.openxmlformats.org/officeDocument/2006/customXml" ds:itemID="{C542E768-04FD-4EC3-8FD4-7E84E4747592}"/>
</file>

<file path=customXml/itemProps2.xml><?xml version="1.0" encoding="utf-8"?>
<ds:datastoreItem xmlns:ds="http://schemas.openxmlformats.org/officeDocument/2006/customXml" ds:itemID="{8B35293E-1605-4F3A-B06D-BF3B87AC29B4}"/>
</file>

<file path=customXml/itemProps3.xml><?xml version="1.0" encoding="utf-8"?>
<ds:datastoreItem xmlns:ds="http://schemas.openxmlformats.org/officeDocument/2006/customXml" ds:itemID="{AED459EE-855E-47C1-8F32-BD97AE61A282}"/>
</file>

<file path=customXml/itemProps4.xml><?xml version="1.0" encoding="utf-8"?>
<ds:datastoreItem xmlns:ds="http://schemas.openxmlformats.org/officeDocument/2006/customXml" ds:itemID="{6D7F3F7D-6714-4339-B96E-3E9AA13AC2A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Deakin</dc:creator>
  <cp:keywords/>
  <dc:description/>
  <cp:lastModifiedBy>Guest User</cp:lastModifiedBy>
  <cp:revision/>
  <dcterms:created xsi:type="dcterms:W3CDTF">1999-05-24T22:21:29Z</dcterms:created>
  <dcterms:modified xsi:type="dcterms:W3CDTF">2023-12-03T23:41:52Z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0x0101008E124F4444834D4E90EDFD28FAD3F0BB005A87B98F7CC0C149A7997CF54B67BB76</vt:lpwstr>
  </property>
  <property fmtid="{D5CDD505-2E9C-101B-9397-08002B2CF9AE}" pid="3" name="_dlc_DocIdItemGuid">
    <vt:lpwstr>7817a193-73e6-42f4-b80d-6340331576d4</vt:lpwstr>
  </property>
</Properties>
</file>